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4" documentId="8_{9B380559-4B71-474B-A807-5D7963AE7013}" xr6:coauthVersionLast="47" xr6:coauthVersionMax="47" xr10:uidLastSave="{A6A0F23C-5438-4C0C-BDB0-7E1B879DB66A}"/>
  <bookViews>
    <workbookView xWindow="-83" yWindow="0" windowWidth="19366" windowHeight="15563" activeTab="3" xr2:uid="{5D587E09-814F-4BAA-A382-6AB82BB63DFF}"/>
  </bookViews>
  <sheets>
    <sheet name="H 14 Inhoudsopgave" sheetId="8" r:id="rId1"/>
    <sheet name="H 14 aanwijzingen" sheetId="5" state="hidden" r:id="rId2"/>
    <sheet name="14.1 - 14.3" sheetId="24" r:id="rId3"/>
    <sheet name="14.4 - 14.8" sheetId="25" r:id="rId4"/>
    <sheet name="14.9 - 14.13" sheetId="2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26" l="1"/>
  <c r="C98" i="26"/>
  <c r="F75" i="26"/>
  <c r="H51" i="26"/>
  <c r="G51" i="26"/>
  <c r="H18" i="26"/>
  <c r="H19" i="26" s="1"/>
  <c r="H20" i="26" s="1"/>
  <c r="F8" i="26"/>
  <c r="F7" i="26"/>
  <c r="F6" i="26"/>
  <c r="F9" i="26" l="1"/>
  <c r="E108" i="25"/>
  <c r="H102" i="25"/>
  <c r="I102" i="25"/>
  <c r="J102" i="25"/>
  <c r="K102" i="25"/>
  <c r="J76" i="25"/>
  <c r="J77" i="25" s="1"/>
  <c r="J78" i="25" s="1"/>
  <c r="J68" i="25"/>
  <c r="I68" i="25"/>
  <c r="K64" i="25"/>
  <c r="K65" i="25" s="1"/>
  <c r="K66" i="25" s="1"/>
  <c r="K67" i="25" s="1"/>
  <c r="J59" i="25"/>
  <c r="I59" i="25"/>
  <c r="K56" i="25"/>
  <c r="K57" i="25" s="1"/>
  <c r="J51" i="25"/>
  <c r="I51" i="25"/>
  <c r="K48" i="25"/>
  <c r="K49" i="25" s="1"/>
  <c r="J42" i="25"/>
  <c r="I42" i="25"/>
  <c r="K40" i="25"/>
  <c r="J31" i="25"/>
  <c r="I31" i="25"/>
  <c r="I15" i="25"/>
  <c r="E15" i="25"/>
  <c r="J190" i="24" l="1"/>
  <c r="I190" i="24"/>
  <c r="J183" i="24"/>
  <c r="I183" i="24"/>
  <c r="E174" i="24"/>
  <c r="E173" i="24"/>
  <c r="E172" i="24"/>
  <c r="E175" i="24" s="1"/>
  <c r="J169" i="24"/>
  <c r="K169" i="24"/>
  <c r="I169" i="24"/>
  <c r="H169" i="24"/>
  <c r="F113" i="24"/>
  <c r="J100" i="24"/>
  <c r="I100" i="24"/>
  <c r="D99" i="24"/>
  <c r="J92" i="24"/>
  <c r="I92" i="24"/>
  <c r="F67" i="24"/>
  <c r="J59" i="24"/>
  <c r="I59" i="24"/>
  <c r="D55" i="24"/>
  <c r="D56" i="24" s="1"/>
  <c r="D57" i="24" s="1"/>
  <c r="F21" i="24"/>
  <c r="K26" i="24"/>
  <c r="G12" i="24"/>
  <c r="F12" i="24"/>
  <c r="F14" i="24" s="1"/>
  <c r="C99" i="26" l="1"/>
  <c r="C97" i="26"/>
  <c r="C96" i="26"/>
  <c r="C95" i="26"/>
  <c r="C94" i="26"/>
  <c r="C93" i="26"/>
  <c r="C91" i="26"/>
  <c r="G67" i="26"/>
  <c r="F67" i="26"/>
  <c r="G102" i="25"/>
  <c r="F102" i="25"/>
  <c r="C139" i="24"/>
  <c r="C140" i="24"/>
  <c r="C141" i="24"/>
  <c r="C138" i="24"/>
  <c r="C131" i="24"/>
  <c r="C130" i="24"/>
  <c r="C129" i="24"/>
  <c r="C121" i="24"/>
  <c r="C120" i="24"/>
  <c r="C119" i="24"/>
  <c r="C85" i="24"/>
  <c r="C84" i="24"/>
  <c r="C83" i="24"/>
  <c r="C82" i="24"/>
  <c r="C81" i="24"/>
  <c r="C41" i="24"/>
  <c r="C42" i="24"/>
  <c r="C43" i="24"/>
  <c r="C44" i="24"/>
  <c r="C38" i="24"/>
  <c r="C39" i="24"/>
  <c r="C40" i="24"/>
  <c r="C45" i="24"/>
  <c r="C37" i="24"/>
</calcChain>
</file>

<file path=xl/sharedStrings.xml><?xml version="1.0" encoding="utf-8"?>
<sst xmlns="http://schemas.openxmlformats.org/spreadsheetml/2006/main" count="665" uniqueCount="294">
  <si>
    <t>Dagboek</t>
  </si>
  <si>
    <t>Btw-code</t>
  </si>
  <si>
    <t>Bedrag btw</t>
  </si>
  <si>
    <t>Omschrijving</t>
  </si>
  <si>
    <t>Boekjaar/periode</t>
  </si>
  <si>
    <t>Boekstuknummer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</si>
  <si>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</si>
  <si>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</si>
  <si>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</si>
  <si>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</si>
  <si>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</si>
  <si>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</si>
  <si>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</si>
  <si>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</si>
  <si>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</si>
  <si>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</si>
  <si>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</si>
  <si>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</si>
  <si>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</si>
  <si>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Sub- nummer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</si>
  <si>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</si>
  <si>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</si>
  <si>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</si>
  <si>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</si>
  <si>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</si>
  <si>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</si>
  <si>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</si>
  <si>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</si>
  <si>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</si>
  <si>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</si>
  <si>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</si>
  <si>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</si>
  <si>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</si>
  <si>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</si>
  <si>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</si>
  <si>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</si>
  <si>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</si>
  <si>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</si>
  <si>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</si>
  <si>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</si>
  <si>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</si>
  <si>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</si>
  <si>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</si>
  <si>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</si>
  <si>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</si>
  <si>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</si>
  <si>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</si>
  <si>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</si>
  <si>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</si>
  <si>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</si>
  <si>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</si>
  <si>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</si>
  <si>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</si>
  <si>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</si>
  <si>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</si>
  <si>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</si>
  <si>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</si>
  <si>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</si>
  <si>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</si>
  <si>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</si>
  <si>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</si>
  <si>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</si>
  <si>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</si>
  <si>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</si>
  <si>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</si>
  <si>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</si>
  <si>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</si>
  <si>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</si>
  <si>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</si>
  <si>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</si>
  <si>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</si>
  <si>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</si>
  <si>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</si>
  <si>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</si>
  <si>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</si>
  <si>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</si>
  <si>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</si>
  <si>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</si>
  <si>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</si>
  <si>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</si>
  <si>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</si>
  <si>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</si>
  <si>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</si>
  <si>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</si>
  <si>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</si>
  <si>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Uitwerkbladen Basiskennis Boekhouden 5e druk</t>
  </si>
  <si>
    <t xml:space="preserve"> EUR</t>
  </si>
  <si>
    <t>Ook bij het examen is het mogelijk een niet-bestaand nummer in te voeren,</t>
  </si>
  <si>
    <t>dit wordt altijd fout gerekend.</t>
  </si>
  <si>
    <t>De extra rekeningen uit dit hoofdstuk staan in het paars vermeld.</t>
  </si>
  <si>
    <t>e</t>
  </si>
  <si>
    <t>f</t>
  </si>
  <si>
    <t>g</t>
  </si>
  <si>
    <t>h</t>
  </si>
  <si>
    <t>Incidentele resultaten</t>
  </si>
  <si>
    <t>Resultaat</t>
  </si>
  <si>
    <t xml:space="preserve">Als je bij het journaal in het veld nummer, het nummer van de grootboekrekening invult, </t>
  </si>
  <si>
    <t>Nummer</t>
  </si>
  <si>
    <t>Naam</t>
  </si>
  <si>
    <t>Excl./incl. hoog/laag</t>
  </si>
  <si>
    <t>i</t>
  </si>
  <si>
    <t>Verwerk het bankafschrift in het bankboek.</t>
  </si>
  <si>
    <t>Invoerscherm bankboek</t>
  </si>
  <si>
    <t>Beginsaldo</t>
  </si>
  <si>
    <t>Eindsaldo</t>
  </si>
  <si>
    <t>Onze ref.</t>
  </si>
  <si>
    <t>Journaliseer het bankafschrift.</t>
  </si>
  <si>
    <t>Hoofdstuk 14 Rangschikken van balansposten</t>
  </si>
  <si>
    <t>14.1 - 14.3</t>
  </si>
  <si>
    <t>Opgave 14.1</t>
  </si>
  <si>
    <t>Kasstaat nr 23</t>
  </si>
  <si>
    <t>Geteld</t>
  </si>
  <si>
    <t>Ontvang-sten</t>
  </si>
  <si>
    <t>Uitgaven</t>
  </si>
  <si>
    <t>Contante verkopen inclusief 21% btw</t>
  </si>
  <si>
    <t>Totaal</t>
  </si>
  <si>
    <t>Kasverschil - kastekort</t>
  </si>
  <si>
    <t>Controle eindsaldo</t>
  </si>
  <si>
    <t>Verwerk de kasstaat in het dagboek Kas.</t>
  </si>
  <si>
    <t>Invoerscherm kasboek</t>
  </si>
  <si>
    <t>Grootboek- rekening</t>
  </si>
  <si>
    <t>excl./incl. hoog/laag</t>
  </si>
  <si>
    <t>Journaliseer het kasboek.</t>
  </si>
  <si>
    <t>In welk dagboek wordt de inkoopprijs van de verkochte omzet genoteerd?</t>
  </si>
  <si>
    <t xml:space="preserve">1070 Kruisposten                                                                                                                                                      </t>
  </si>
  <si>
    <t xml:space="preserve">1080 Kruisposten pinpasbetalingen                                                                                                                          </t>
  </si>
  <si>
    <t>Opgave 14.2</t>
  </si>
  <si>
    <t>Memoriaalbon</t>
  </si>
  <si>
    <t>datum:</t>
  </si>
  <si>
    <t>betreft:</t>
  </si>
  <si>
    <t>specificatie:</t>
  </si>
  <si>
    <t>aantal</t>
  </si>
  <si>
    <t>bedrag</t>
  </si>
  <si>
    <t>Horloge Nice</t>
  </si>
  <si>
    <t>Horloge Beau</t>
  </si>
  <si>
    <t>Horloge Gold</t>
  </si>
  <si>
    <t>Opgave 14.3</t>
  </si>
  <si>
    <t>Journaliseer het kasverschil.</t>
  </si>
  <si>
    <t>Journaliseer het voorraadverschil.</t>
  </si>
  <si>
    <t>Stel de winst- en verliesrekening en de balans samen.</t>
  </si>
  <si>
    <t>x € 1</t>
  </si>
  <si>
    <t>Grootboekrekening</t>
  </si>
  <si>
    <t>Saldibalans</t>
  </si>
  <si>
    <t>Winst-en-verliesrekening</t>
  </si>
  <si>
    <t>Balans</t>
  </si>
  <si>
    <t>nr</t>
  </si>
  <si>
    <t>naam</t>
  </si>
  <si>
    <t>0200</t>
  </si>
  <si>
    <t>0210</t>
  </si>
  <si>
    <t xml:space="preserve">Cumulatieve afschrijving gebouw </t>
  </si>
  <si>
    <t>0300</t>
  </si>
  <si>
    <t>0310</t>
  </si>
  <si>
    <t>0600</t>
  </si>
  <si>
    <t>0680</t>
  </si>
  <si>
    <t>0700</t>
  </si>
  <si>
    <t>Verkoopkosten</t>
  </si>
  <si>
    <t>Inkoopw omzet</t>
  </si>
  <si>
    <t>Geef een controleberekening van het eigen vermogen.</t>
  </si>
  <si>
    <t xml:space="preserve">1000 Kas                                                                                                                                                               </t>
  </si>
  <si>
    <t xml:space="preserve">  EUR</t>
  </si>
  <si>
    <t>Telling</t>
  </si>
  <si>
    <t>kastekort</t>
  </si>
  <si>
    <t xml:space="preserve">3000 Voorraad goederen                                                                                                                                       </t>
  </si>
  <si>
    <t>voorraadverschil</t>
  </si>
  <si>
    <t>14.4 - 14.8</t>
  </si>
  <si>
    <t>Opgave 14.4</t>
  </si>
  <si>
    <t>Stel de balans in scontrovorm samen voor Idiria.</t>
  </si>
  <si>
    <t xml:space="preserve">Balans </t>
  </si>
  <si>
    <t>Vaste activa</t>
  </si>
  <si>
    <t>Langlopende schulden</t>
  </si>
  <si>
    <t>Vlottende activa</t>
  </si>
  <si>
    <t>Kortlopende schulden</t>
  </si>
  <si>
    <t>Opgave 14.5</t>
  </si>
  <si>
    <t xml:space="preserve">1400 Crediteuren                                                                                                                                                      </t>
  </si>
  <si>
    <t>Opgave 14.6</t>
  </si>
  <si>
    <t>Stel de subgrootboekrekeningen samen voor de crediteuren in de gewijzigde staffelvorm en sluit de subgrootboekrekeningen ook af.</t>
  </si>
  <si>
    <t xml:space="preserve">14010 Funshirt                                                                                                                                                   </t>
  </si>
  <si>
    <t>Factuur- nummer</t>
  </si>
  <si>
    <t>Saldo</t>
  </si>
  <si>
    <t xml:space="preserve">14020 De Hollandwinkel                                                                                                                                                               </t>
  </si>
  <si>
    <t xml:space="preserve">14030 Shirthouse                                                                                                                                                                      </t>
  </si>
  <si>
    <t xml:space="preserve">14040 Lifestyle bv                                                                                                                                                                      </t>
  </si>
  <si>
    <t>Opgave 14.7</t>
  </si>
  <si>
    <t>Bij</t>
  </si>
  <si>
    <t>Af</t>
  </si>
  <si>
    <t>Opgave 14.8</t>
  </si>
  <si>
    <t>Uitwerking H 14</t>
  </si>
  <si>
    <t>14.9 - 14.13</t>
  </si>
  <si>
    <t>Opgave 14.9</t>
  </si>
  <si>
    <t xml:space="preserve">Soort </t>
  </si>
  <si>
    <t>Aantal</t>
  </si>
  <si>
    <t>Inkoopprijs per stuk</t>
  </si>
  <si>
    <t>totaal</t>
  </si>
  <si>
    <t xml:space="preserve">Brentjes </t>
  </si>
  <si>
    <t xml:space="preserve">Breukink </t>
  </si>
  <si>
    <t xml:space="preserve">Zoetermelk </t>
  </si>
  <si>
    <t>Opgave 14.10</t>
  </si>
  <si>
    <t>30050 Voorraad koffiezetapparaten</t>
  </si>
  <si>
    <t>Opgave 14.11</t>
  </si>
  <si>
    <t>Zet de balansposten op de juiste plaats op de balans.</t>
  </si>
  <si>
    <t>Opgave 14.12</t>
  </si>
  <si>
    <t xml:space="preserve">Stel aan de hand van onderstaande gegevens de grootboekrekening Vooruitbetaalde </t>
  </si>
  <si>
    <t xml:space="preserve">bedragen samen over oktober. Sluit de rekening af per 31 oktober. </t>
  </si>
  <si>
    <t>1240 Vooruitbetaalde bedragen</t>
  </si>
  <si>
    <t>van balans</t>
  </si>
  <si>
    <t>Opgave 14.13</t>
  </si>
  <si>
    <t>Bereken het kasverschil.</t>
  </si>
  <si>
    <t>Week</t>
  </si>
  <si>
    <t>Ontvangst</t>
  </si>
  <si>
    <t>Opgenomen bij de Rabobank</t>
  </si>
  <si>
    <t>Huishoudgeld</t>
  </si>
  <si>
    <t>Postzegels</t>
  </si>
  <si>
    <t>Eindsaldo (geteld)</t>
  </si>
  <si>
    <t>kasverschil</t>
  </si>
  <si>
    <t>de subadministratie van de voorraad koffiezetapparaten bij.</t>
  </si>
  <si>
    <t>Uitwerking Basiskennis Boekhouden 5e druk</t>
  </si>
  <si>
    <t>Contante verkopen</t>
  </si>
  <si>
    <t>2</t>
  </si>
  <si>
    <t>incl./hoog</t>
  </si>
  <si>
    <t>Kastekort</t>
  </si>
  <si>
    <t>Memoriaal</t>
  </si>
  <si>
    <t>Van balans</t>
  </si>
  <si>
    <t>naar balans</t>
  </si>
  <si>
    <t xml:space="preserve">1000 Kas                                                                                                                                                         </t>
  </si>
  <si>
    <t>Kasstorting</t>
  </si>
  <si>
    <t>Voorraadtekort</t>
  </si>
  <si>
    <t>Eigen vermogen saldibalans</t>
  </si>
  <si>
    <t>plus</t>
  </si>
  <si>
    <t>min</t>
  </si>
  <si>
    <t>Eigen vermogen balans</t>
  </si>
  <si>
    <t>Privé komt niet op de balans.</t>
  </si>
  <si>
    <t>Palace goederen</t>
  </si>
  <si>
    <t>Munota bv Rabobank</t>
  </si>
  <si>
    <t>Retour naar Water</t>
  </si>
  <si>
    <t>T-shirts</t>
  </si>
  <si>
    <t>I-5013</t>
  </si>
  <si>
    <t>T-shirts retour</t>
  </si>
  <si>
    <t>35877CR</t>
  </si>
  <si>
    <t>Hage</t>
  </si>
  <si>
    <t>Davids retour</t>
  </si>
  <si>
    <t>Immers verkoop</t>
  </si>
  <si>
    <t>Ontvangen</t>
  </si>
  <si>
    <t>retour gezonden</t>
  </si>
  <si>
    <t>afgeleverd</t>
  </si>
  <si>
    <t>Computers</t>
  </si>
  <si>
    <t>Verzekeringskosten gebouw</t>
  </si>
  <si>
    <t>Verzekeringskosten bedrijfsauto's</t>
  </si>
  <si>
    <t>naar Balans</t>
  </si>
  <si>
    <t>Opname Rabobank</t>
  </si>
  <si>
    <t>De omschrijving hoeft niet exact hetzelfde te zijn als in de uitwerking</t>
  </si>
  <si>
    <t>De volgorde van de boeking maakt niet uit</t>
  </si>
  <si>
    <t>Bereken het kasverschil en vul de kasstaat van 30 juni 2024 aan.</t>
  </si>
  <si>
    <t>2024-023</t>
  </si>
  <si>
    <t>2024 / 6</t>
  </si>
  <si>
    <t>2024-023 Rabobank</t>
  </si>
  <si>
    <t>Stel de grootboekrekening Kas samen over de periode 1 tot 7 juni 2024.</t>
  </si>
  <si>
    <t>Stel de grootboekrekening Kruisposten samen over de periode 1 tot 7 juni 2024.</t>
  </si>
  <si>
    <t>Stel de grootboekrekening Kruisposten pinpasbetalingen samen over de periode 1 tot 7 juni 2024.</t>
  </si>
  <si>
    <t>Journaliseer memoriaal bon 2024-023.</t>
  </si>
  <si>
    <t>Sluit de volgende grootboekrekeningen af per 31-12-2024:</t>
  </si>
  <si>
    <t>Waarvan betaald met pin nr. 2023</t>
  </si>
  <si>
    <t>Gestort bij de Rabobank nr. 2024-023</t>
  </si>
  <si>
    <t>07-06-2024</t>
  </si>
  <si>
    <t>2024-026</t>
  </si>
  <si>
    <t>Bereken het voorraadverschil en vul de memoriaalbon van 30 juni 2024 aan.</t>
  </si>
  <si>
    <t>2024-088</t>
  </si>
  <si>
    <t>2024-112</t>
  </si>
  <si>
    <t>Stel de grootboekrekening Crediteuren samen over mei 2024 en sluit de grootboekrekening ook af.</t>
  </si>
  <si>
    <t>2024-158</t>
  </si>
  <si>
    <t>2024-133</t>
  </si>
  <si>
    <t>2024-096</t>
  </si>
  <si>
    <t>2024-170</t>
  </si>
  <si>
    <t>2024-050</t>
  </si>
  <si>
    <t>2024-172</t>
  </si>
  <si>
    <t>2024-049</t>
  </si>
  <si>
    <t>2024-358</t>
  </si>
  <si>
    <t>2024-169</t>
  </si>
  <si>
    <t>2024-171</t>
  </si>
  <si>
    <t>2024-051</t>
  </si>
  <si>
    <t>2024-157</t>
  </si>
  <si>
    <t>2024-159</t>
  </si>
  <si>
    <t>2024-163</t>
  </si>
  <si>
    <t xml:space="preserve">30040 Fiets Brentjes                               </t>
  </si>
  <si>
    <t>Wat is het saldo van de grootboekrekening Voorraad fietsen op 31 januari 2024?</t>
  </si>
  <si>
    <t>Werk met behulp van de gegevens van de balans per 1 juni 2024 en de mutaties in juni,</t>
  </si>
  <si>
    <t>2024 / 4</t>
  </si>
  <si>
    <t>2024-14</t>
  </si>
  <si>
    <t>06-04-2024</t>
  </si>
  <si>
    <t>08-04-2024</t>
  </si>
  <si>
    <t>10-04-2024</t>
  </si>
  <si>
    <t>09-04-2024</t>
  </si>
  <si>
    <t>Uitwerking 14.1 - 14.3</t>
  </si>
  <si>
    <t>Uitwerking 14.4 - 14.8</t>
  </si>
  <si>
    <t>Uitwerking 14.9 - 14.13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</si>
</sst>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\ #,##0;[Red]&quot;€&quot;\ \-#,##0"/>
    <numFmt numFmtId="43" formatCode="_ * #,##0.00_ ;_ * \-#,##0.00_ ;_ * &quot;-&quot;??_ ;_ @_ "/>
    <numFmt numFmtId="164" formatCode="0000"/>
    <numFmt numFmtId="165" formatCode="_ [$€-413]\ * #,##0.00_ ;_ [$€-413]\ * \-#,##0.00_ ;_ [$€-413]\ * &quot;-&quot;??_ ;_ @_ "/>
    <numFmt numFmtId="166" formatCode="_ * #,##0_ ;_ * \-#,##0_ ;_ * &quot;-&quot;??_ ;_ @_ "/>
    <numFmt numFmtId="167" formatCode="_ [$€-413]\ * #,##0_ ;_ [$€-413]\ * \-#,##0_ ;_ [$€-413]\ * &quot;-&quot;??_ ;_ @_ "/>
    <numFmt numFmtId="168" formatCode="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7030A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7030A0"/>
      <name val="Arial"/>
      <family val="2"/>
    </font>
    <font>
      <u/>
      <sz val="12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9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43" fontId="3" fillId="0" borderId="1" xfId="0" applyNumberFormat="1" applyFont="1" applyBorder="1" applyAlignment="1" applyProtection="1">
      <alignment vertical="center"/>
      <protection locked="0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43" fontId="8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9" borderId="30" xfId="0" applyFont="1" applyFill="1" applyBorder="1" applyAlignment="1">
      <alignment vertical="center" wrapText="1"/>
    </xf>
    <xf numFmtId="0" fontId="13" fillId="10" borderId="34" xfId="0" applyFont="1" applyFill="1" applyBorder="1" applyAlignment="1">
      <alignment vertical="center" wrapText="1"/>
    </xf>
    <xf numFmtId="14" fontId="13" fillId="10" borderId="25" xfId="0" applyNumberFormat="1" applyFont="1" applyFill="1" applyBorder="1" applyAlignment="1">
      <alignment horizontal="left" vertical="center" wrapText="1"/>
    </xf>
    <xf numFmtId="165" fontId="13" fillId="10" borderId="22" xfId="0" applyNumberFormat="1" applyFont="1" applyFill="1" applyBorder="1" applyAlignment="1">
      <alignment vertical="center" wrapText="1"/>
    </xf>
    <xf numFmtId="0" fontId="13" fillId="10" borderId="26" xfId="0" applyFont="1" applyFill="1" applyBorder="1" applyAlignment="1">
      <alignment vertical="center" wrapText="1"/>
    </xf>
    <xf numFmtId="0" fontId="4" fillId="10" borderId="35" xfId="0" applyFont="1" applyFill="1" applyBorder="1" applyAlignment="1">
      <alignment vertical="center" wrapText="1"/>
    </xf>
    <xf numFmtId="14" fontId="13" fillId="10" borderId="7" xfId="0" applyNumberFormat="1" applyFont="1" applyFill="1" applyBorder="1" applyAlignment="1">
      <alignment horizontal="left" vertical="center" wrapText="1"/>
    </xf>
    <xf numFmtId="165" fontId="13" fillId="10" borderId="9" xfId="0" applyNumberFormat="1" applyFont="1" applyFill="1" applyBorder="1" applyAlignment="1">
      <alignment vertical="center" wrapText="1"/>
    </xf>
    <xf numFmtId="0" fontId="13" fillId="10" borderId="8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43" fontId="3" fillId="0" borderId="35" xfId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43" fontId="3" fillId="3" borderId="1" xfId="1" applyFont="1" applyFill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0" applyNumberFormat="1" applyFont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vertical="center"/>
    </xf>
    <xf numFmtId="43" fontId="3" fillId="0" borderId="0" xfId="1" applyFont="1" applyBorder="1" applyAlignment="1">
      <alignment vertical="center"/>
    </xf>
    <xf numFmtId="0" fontId="14" fillId="13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14" borderId="1" xfId="0" applyFont="1" applyFill="1" applyBorder="1" applyAlignment="1" applyProtection="1">
      <alignment horizontal="right" vertical="center"/>
      <protection locked="0"/>
    </xf>
    <xf numFmtId="3" fontId="3" fillId="14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 applyProtection="1">
      <alignment horizontal="right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49" fontId="3" fillId="4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2" fontId="3" fillId="4" borderId="0" xfId="0" applyNumberFormat="1" applyFont="1" applyFill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  <protection locked="0"/>
    </xf>
    <xf numFmtId="167" fontId="3" fillId="0" borderId="0" xfId="0" applyNumberFormat="1" applyFont="1" applyAlignment="1">
      <alignment vertical="center"/>
    </xf>
    <xf numFmtId="0" fontId="3" fillId="0" borderId="45" xfId="0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5" fillId="1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6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14" fontId="4" fillId="0" borderId="5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4" fillId="14" borderId="36" xfId="0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4" fillId="14" borderId="35" xfId="0" applyFont="1" applyFill="1" applyBorder="1" applyAlignment="1">
      <alignment vertical="center"/>
    </xf>
    <xf numFmtId="16" fontId="3" fillId="0" borderId="36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43" fontId="3" fillId="0" borderId="35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2" fontId="4" fillId="0" borderId="39" xfId="0" applyNumberFormat="1" applyFont="1" applyBorder="1" applyAlignment="1">
      <alignment vertical="center"/>
    </xf>
    <xf numFmtId="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6" fontId="3" fillId="0" borderId="0" xfId="0" applyNumberFormat="1" applyFont="1"/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165" fontId="4" fillId="10" borderId="38" xfId="0" applyNumberFormat="1" applyFont="1" applyFill="1" applyBorder="1" applyAlignment="1">
      <alignment horizontal="right" vertical="center" wrapText="1"/>
    </xf>
    <xf numFmtId="0" fontId="4" fillId="10" borderId="39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9" fontId="3" fillId="4" borderId="1" xfId="3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vertical="center"/>
    </xf>
    <xf numFmtId="9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43" fontId="3" fillId="4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left" vertical="center" wrapText="1"/>
    </xf>
    <xf numFmtId="43" fontId="8" fillId="0" borderId="1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 applyProtection="1">
      <alignment horizontal="right" vertical="center" wrapText="1"/>
      <protection locked="0"/>
    </xf>
    <xf numFmtId="43" fontId="8" fillId="0" borderId="0" xfId="1" applyFont="1" applyFill="1" applyBorder="1" applyAlignment="1" applyProtection="1">
      <alignment horizontal="center" vertical="center" wrapText="1"/>
      <protection locked="0"/>
    </xf>
    <xf numFmtId="43" fontId="4" fillId="0" borderId="0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>
      <alignment horizontal="center" vertical="center"/>
    </xf>
    <xf numFmtId="165" fontId="8" fillId="0" borderId="35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66" fontId="3" fillId="0" borderId="1" xfId="0" applyNumberFormat="1" applyFont="1" applyBorder="1" applyAlignment="1">
      <alignment vertical="center"/>
    </xf>
    <xf numFmtId="166" fontId="3" fillId="0" borderId="38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167" fontId="3" fillId="0" borderId="15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67" fontId="3" fillId="0" borderId="0" xfId="0" applyNumberFormat="1" applyFont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7" fontId="4" fillId="0" borderId="0" xfId="0" applyNumberFormat="1" applyFont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166" fontId="3" fillId="0" borderId="1" xfId="1" applyNumberFormat="1" applyFont="1" applyBorder="1" applyAlignment="1">
      <alignment vertical="center"/>
    </xf>
    <xf numFmtId="6" fontId="3" fillId="0" borderId="14" xfId="0" applyNumberFormat="1" applyFont="1" applyBorder="1" applyAlignment="1">
      <alignment vertical="center"/>
    </xf>
    <xf numFmtId="6" fontId="4" fillId="0" borderId="0" xfId="0" applyNumberFormat="1" applyFont="1" applyAlignment="1">
      <alignment vertical="center"/>
    </xf>
    <xf numFmtId="0" fontId="15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16" fillId="0" borderId="0" xfId="2" applyFont="1" applyFill="1"/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3" fontId="8" fillId="0" borderId="4" xfId="1" applyFont="1" applyFill="1" applyBorder="1" applyAlignment="1">
      <alignment horizontal="right" vertical="center" wrapText="1"/>
    </xf>
    <xf numFmtId="43" fontId="8" fillId="0" borderId="29" xfId="1" applyFont="1" applyFill="1" applyBorder="1" applyAlignment="1">
      <alignment horizontal="right" vertical="center" wrapText="1"/>
    </xf>
    <xf numFmtId="43" fontId="8" fillId="0" borderId="28" xfId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8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  <xf numFmtId="43" fontId="4" fillId="0" borderId="1" xfId="0" applyNumberFormat="1" applyFont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0" fontId="7" fillId="8" borderId="12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8" borderId="12" xfId="0" applyFont="1" applyFill="1" applyBorder="1" applyAlignment="1">
      <alignment horizontal="right" vertical="center" wrapText="1"/>
    </xf>
    <xf numFmtId="43" fontId="4" fillId="0" borderId="1" xfId="1" applyFont="1" applyBorder="1" applyAlignment="1" applyProtection="1">
      <alignment horizontal="right" vertical="center"/>
      <protection locked="0"/>
    </xf>
    <xf numFmtId="43" fontId="3" fillId="0" borderId="1" xfId="0" applyNumberFormat="1" applyFont="1" applyBorder="1" applyAlignment="1">
      <alignment horizontal="right" vertical="center"/>
    </xf>
    <xf numFmtId="43" fontId="4" fillId="4" borderId="1" xfId="0" applyNumberFormat="1" applyFont="1" applyFill="1" applyBorder="1" applyAlignment="1">
      <alignment horizontal="right" vertical="center"/>
    </xf>
    <xf numFmtId="43" fontId="4" fillId="4" borderId="1" xfId="0" applyNumberFormat="1" applyFont="1" applyFill="1" applyBorder="1" applyAlignment="1" applyProtection="1">
      <alignment horizontal="right" vertical="center"/>
      <protection locked="0"/>
    </xf>
    <xf numFmtId="2" fontId="3" fillId="4" borderId="6" xfId="0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0" fontId="14" fillId="16" borderId="1" xfId="0" applyFont="1" applyFill="1" applyBorder="1" applyAlignment="1">
      <alignment horizontal="left" vertical="center"/>
    </xf>
    <xf numFmtId="0" fontId="14" fillId="16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 applyProtection="1">
      <alignment horizontal="right" vertical="center"/>
      <protection locked="0"/>
    </xf>
    <xf numFmtId="43" fontId="3" fillId="0" borderId="1" xfId="1" applyFont="1" applyBorder="1" applyAlignment="1" applyProtection="1">
      <alignment horizontal="right" vertical="center"/>
      <protection locked="0"/>
    </xf>
    <xf numFmtId="166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2" xfId="0" applyNumberFormat="1" applyFont="1" applyBorder="1" applyAlignment="1">
      <alignment horizontal="right" vertical="center"/>
    </xf>
    <xf numFmtId="166" fontId="7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38" xfId="0" applyFont="1" applyBorder="1" applyAlignment="1">
      <alignment horizontal="right" vertical="center"/>
    </xf>
    <xf numFmtId="0" fontId="8" fillId="0" borderId="38" xfId="0" applyFont="1" applyBorder="1" applyAlignment="1" applyProtection="1">
      <alignment horizontal="right" vertical="center" wrapText="1"/>
      <protection locked="0"/>
    </xf>
    <xf numFmtId="2" fontId="3" fillId="4" borderId="38" xfId="0" applyNumberFormat="1" applyFont="1" applyFill="1" applyBorder="1" applyAlignment="1" applyProtection="1">
      <alignment horizontal="right" vertical="center"/>
      <protection locked="0"/>
    </xf>
    <xf numFmtId="43" fontId="3" fillId="0" borderId="38" xfId="1" applyFont="1" applyBorder="1" applyAlignment="1" applyProtection="1">
      <alignment horizontal="right" vertical="center"/>
      <protection locked="0"/>
    </xf>
    <xf numFmtId="14" fontId="3" fillId="4" borderId="1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168" fontId="3" fillId="4" borderId="1" xfId="0" applyNumberFormat="1" applyFont="1" applyFill="1" applyBorder="1" applyAlignment="1">
      <alignment horizontal="left" vertical="center"/>
    </xf>
    <xf numFmtId="168" fontId="3" fillId="4" borderId="1" xfId="0" applyNumberFormat="1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166" fontId="3" fillId="4" borderId="1" xfId="1" applyNumberFormat="1" applyFont="1" applyFill="1" applyBorder="1" applyAlignment="1">
      <alignment horizontal="right" vertical="center"/>
    </xf>
    <xf numFmtId="166" fontId="8" fillId="0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>
      <alignment horizontal="left" vertical="center"/>
    </xf>
    <xf numFmtId="166" fontId="8" fillId="0" borderId="38" xfId="1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166" fontId="7" fillId="0" borderId="1" xfId="1" applyNumberFormat="1" applyFont="1" applyFill="1" applyBorder="1" applyAlignment="1">
      <alignment horizontal="right" vertical="center" wrapText="1"/>
    </xf>
    <xf numFmtId="0" fontId="11" fillId="0" borderId="0" xfId="2" quotePrefix="1" applyFill="1"/>
    <xf numFmtId="43" fontId="3" fillId="0" borderId="0" xfId="0" applyNumberFormat="1" applyFont="1" applyAlignment="1">
      <alignment vertical="center"/>
    </xf>
    <xf numFmtId="0" fontId="4" fillId="0" borderId="3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10" borderId="37" xfId="0" applyFont="1" applyFill="1" applyBorder="1" applyAlignment="1">
      <alignment horizontal="left" vertical="center" wrapText="1"/>
    </xf>
    <xf numFmtId="0" fontId="13" fillId="10" borderId="38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14" fontId="13" fillId="9" borderId="31" xfId="0" applyNumberFormat="1" applyFont="1" applyFill="1" applyBorder="1" applyAlignment="1">
      <alignment horizontal="left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13" fillId="9" borderId="54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16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3" fillId="4" borderId="25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4" fontId="7" fillId="0" borderId="40" xfId="0" applyNumberFormat="1" applyFont="1" applyBorder="1" applyAlignment="1">
      <alignment horizontal="center" vertical="center" wrapText="1"/>
    </xf>
    <xf numFmtId="14" fontId="7" fillId="0" borderId="41" xfId="0" applyNumberFormat="1" applyFont="1" applyBorder="1" applyAlignment="1">
      <alignment horizontal="center" vertical="center" wrapText="1"/>
    </xf>
    <xf numFmtId="15" fontId="8" fillId="0" borderId="7" xfId="0" applyNumberFormat="1" applyFont="1" applyBorder="1" applyAlignment="1">
      <alignment horizontal="left" vertical="center" wrapText="1"/>
    </xf>
    <xf numFmtId="15" fontId="8" fillId="0" borderId="9" xfId="0" applyNumberFormat="1" applyFont="1" applyBorder="1" applyAlignment="1">
      <alignment horizontal="left" vertical="center" wrapText="1"/>
    </xf>
    <xf numFmtId="15" fontId="8" fillId="0" borderId="42" xfId="0" applyNumberFormat="1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left" vertical="center" wrapText="1"/>
    </xf>
    <xf numFmtId="0" fontId="5" fillId="15" borderId="9" xfId="0" applyFont="1" applyFill="1" applyBorder="1" applyAlignment="1">
      <alignment horizontal="left" vertical="center" wrapText="1"/>
    </xf>
    <xf numFmtId="0" fontId="5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left" vertical="center"/>
    </xf>
    <xf numFmtId="0" fontId="4" fillId="14" borderId="45" xfId="0" applyFont="1" applyFill="1" applyBorder="1" applyAlignment="1">
      <alignment horizontal="left" vertical="center"/>
    </xf>
    <xf numFmtId="0" fontId="5" fillId="15" borderId="1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14" fillId="16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7" fillId="8" borderId="13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</cellXfs>
  <cellStyles count="4">
    <cellStyle name="Hyperlink" xfId="2" builtinId="8"/>
    <cellStyle name="Komma" xfId="1" builtinId="3"/>
    <cellStyle name="Procent" xfId="3" builtinId="5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topLeftCell="A21" zoomScale="190" zoomScaleNormal="190" workbookViewId="0">
      <selection activeCell="B10" sqref="B10"/>
    </sheetView>
  </sheetViews>
  <sheetFormatPr defaultColWidth="8.86328125" defaultRowHeight="15" x14ac:dyDescent="0.4"/>
  <cols>
    <col min="1" max="1" width="8.86328125" style="14"/>
    <col min="2" max="2" width="26.59765625" style="14" customWidth="1"/>
    <col min="3" max="16384" width="8.86328125" style="14"/>
  </cols>
  <sheetData>
    <row r="1" spans="1:7" x14ac:dyDescent="0.4">
      <c r="A1" s="161" t="s">
        <v>215</v>
      </c>
    </row>
    <row r="2" spans="1:7" x14ac:dyDescent="0.4">
      <c r="A2" s="161"/>
    </row>
    <row r="3" spans="1:7" x14ac:dyDescent="0.4">
      <c r="A3" s="161" t="s">
        <v>107</v>
      </c>
    </row>
    <row r="5" spans="1:7" x14ac:dyDescent="0.4">
      <c r="A5" s="14" t="s">
        <v>83</v>
      </c>
      <c r="B5" s="162">
        <v>45505</v>
      </c>
    </row>
    <row r="6" spans="1:7" x14ac:dyDescent="0.4">
      <c r="B6" s="162"/>
    </row>
    <row r="7" spans="1:7" x14ac:dyDescent="0.4">
      <c r="A7" s="160" t="s">
        <v>79</v>
      </c>
      <c r="B7" s="160" t="s">
        <v>249</v>
      </c>
      <c r="C7" s="160"/>
      <c r="D7" s="160"/>
      <c r="E7" s="160"/>
      <c r="F7" s="160"/>
      <c r="G7" s="160"/>
    </row>
    <row r="8" spans="1:7" x14ac:dyDescent="0.4">
      <c r="A8" s="160"/>
      <c r="B8" s="160" t="s">
        <v>250</v>
      </c>
      <c r="C8" s="160"/>
      <c r="D8" s="160"/>
      <c r="E8" s="160"/>
      <c r="F8" s="160"/>
      <c r="G8" s="160"/>
    </row>
    <row r="10" spans="1:7" ht="15.4" x14ac:dyDescent="0.45">
      <c r="A10" s="14" t="s">
        <v>84</v>
      </c>
      <c r="B10" s="228" t="s">
        <v>291</v>
      </c>
    </row>
    <row r="11" spans="1:7" ht="15.4" x14ac:dyDescent="0.45">
      <c r="B11" s="228" t="s">
        <v>292</v>
      </c>
    </row>
    <row r="12" spans="1:7" ht="15.4" x14ac:dyDescent="0.45">
      <c r="B12" s="228" t="s">
        <v>293</v>
      </c>
    </row>
    <row r="13" spans="1:7" x14ac:dyDescent="0.4">
      <c r="B13" s="163"/>
    </row>
  </sheetData>
  <hyperlinks>
    <hyperlink ref="B10" location="'14.1 - 14.3'!A1" display="Uitwerking 14.1 - 14.3" xr:uid="{48D6F455-F07E-47FB-8313-D1B223E1E9DA}"/>
    <hyperlink ref="B11" location="'14.4 - 14.8'!A1" display="Uitwerking 14.4 - 14.8" xr:uid="{6117EB79-74E5-46CD-9572-B72B8AE1461A}"/>
    <hyperlink ref="B12" location="'14.9 - 14.13'!A1" display="Uitwerking 14.9 - 14.13" xr:uid="{41497CE8-2255-4B94-8635-CE37988F72D7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1"/>
  <sheetViews>
    <sheetView zoomScale="175" zoomScaleNormal="175" workbookViewId="0">
      <selection activeCell="B9" sqref="B9"/>
    </sheetView>
  </sheetViews>
  <sheetFormatPr defaultColWidth="8.86328125" defaultRowHeight="13.5" x14ac:dyDescent="0.35"/>
  <cols>
    <col min="1" max="1" width="8.86328125" style="16"/>
    <col min="2" max="2" width="34.265625" style="16" customWidth="1"/>
    <col min="3" max="16384" width="8.86328125" style="16"/>
  </cols>
  <sheetData>
    <row r="1" spans="1:2" ht="13.9" x14ac:dyDescent="0.4">
      <c r="A1" s="15" t="s">
        <v>85</v>
      </c>
    </row>
    <row r="3" spans="1:2" s="15" customFormat="1" ht="13.9" x14ac:dyDescent="0.4">
      <c r="A3" s="15" t="s">
        <v>107</v>
      </c>
    </row>
    <row r="5" spans="1:2" ht="13.9" x14ac:dyDescent="0.4">
      <c r="A5" s="15" t="s">
        <v>78</v>
      </c>
    </row>
    <row r="6" spans="1:2" x14ac:dyDescent="0.35">
      <c r="A6" s="16" t="s">
        <v>96</v>
      </c>
    </row>
    <row r="7" spans="1:2" x14ac:dyDescent="0.35">
      <c r="A7" s="16" t="s">
        <v>75</v>
      </c>
    </row>
    <row r="8" spans="1:2" x14ac:dyDescent="0.35">
      <c r="A8" s="16" t="s">
        <v>76</v>
      </c>
    </row>
    <row r="10" spans="1:2" s="17" customFormat="1" ht="13.9" x14ac:dyDescent="0.4">
      <c r="A10" s="17" t="s">
        <v>79</v>
      </c>
      <c r="B10" s="17" t="s">
        <v>81</v>
      </c>
    </row>
    <row r="11" spans="1:2" x14ac:dyDescent="0.35">
      <c r="B11" s="16" t="s">
        <v>80</v>
      </c>
    </row>
    <row r="12" spans="1:2" x14ac:dyDescent="0.35">
      <c r="B12" s="16" t="s">
        <v>82</v>
      </c>
    </row>
    <row r="13" spans="1:2" x14ac:dyDescent="0.35">
      <c r="B13" s="16" t="s">
        <v>87</v>
      </c>
    </row>
    <row r="14" spans="1:2" x14ac:dyDescent="0.35">
      <c r="B14" s="16" t="s">
        <v>88</v>
      </c>
    </row>
    <row r="16" spans="1:2" s="17" customFormat="1" ht="13.9" x14ac:dyDescent="0.4">
      <c r="A16" s="17" t="s">
        <v>79</v>
      </c>
      <c r="B16" s="17" t="s">
        <v>77</v>
      </c>
    </row>
    <row r="18" spans="1:3" ht="13.9" x14ac:dyDescent="0.4">
      <c r="A18" s="15" t="s">
        <v>23</v>
      </c>
      <c r="C18" s="16" t="s">
        <v>89</v>
      </c>
    </row>
    <row r="19" spans="1:3" x14ac:dyDescent="0.35">
      <c r="A19" s="18">
        <v>200</v>
      </c>
      <c r="B19" s="16" t="s">
        <v>24</v>
      </c>
    </row>
    <row r="20" spans="1:3" x14ac:dyDescent="0.35">
      <c r="A20" s="18">
        <v>210</v>
      </c>
      <c r="B20" s="16" t="s">
        <v>25</v>
      </c>
    </row>
    <row r="21" spans="1:3" x14ac:dyDescent="0.35">
      <c r="A21" s="18">
        <v>300</v>
      </c>
      <c r="B21" s="16" t="s">
        <v>26</v>
      </c>
    </row>
    <row r="22" spans="1:3" x14ac:dyDescent="0.35">
      <c r="A22" s="18">
        <v>310</v>
      </c>
      <c r="B22" s="16" t="s">
        <v>27</v>
      </c>
    </row>
    <row r="23" spans="1:3" x14ac:dyDescent="0.35">
      <c r="A23" s="18">
        <v>500</v>
      </c>
      <c r="B23" s="16" t="s">
        <v>28</v>
      </c>
    </row>
    <row r="24" spans="1:3" x14ac:dyDescent="0.35">
      <c r="A24" s="18">
        <v>510</v>
      </c>
      <c r="B24" s="16" t="s">
        <v>29</v>
      </c>
    </row>
    <row r="25" spans="1:3" x14ac:dyDescent="0.35">
      <c r="A25" s="18">
        <v>600</v>
      </c>
      <c r="B25" s="16" t="s">
        <v>30</v>
      </c>
    </row>
    <row r="26" spans="1:3" x14ac:dyDescent="0.35">
      <c r="A26" s="18">
        <v>680</v>
      </c>
      <c r="B26" s="16" t="s">
        <v>31</v>
      </c>
    </row>
    <row r="27" spans="1:3" x14ac:dyDescent="0.35">
      <c r="A27" s="18">
        <v>700</v>
      </c>
      <c r="B27" s="16" t="s">
        <v>32</v>
      </c>
    </row>
    <row r="28" spans="1:3" x14ac:dyDescent="0.35">
      <c r="A28" s="19">
        <v>1000</v>
      </c>
      <c r="B28" s="16" t="s">
        <v>33</v>
      </c>
    </row>
    <row r="29" spans="1:3" x14ac:dyDescent="0.35">
      <c r="A29" s="19">
        <v>1050</v>
      </c>
      <c r="B29" s="16" t="s">
        <v>34</v>
      </c>
    </row>
    <row r="30" spans="1:3" x14ac:dyDescent="0.35">
      <c r="A30" s="19">
        <v>1060</v>
      </c>
      <c r="B30" s="16" t="s">
        <v>35</v>
      </c>
    </row>
    <row r="31" spans="1:3" x14ac:dyDescent="0.35">
      <c r="A31" s="19">
        <v>1070</v>
      </c>
      <c r="B31" s="16" t="s">
        <v>36</v>
      </c>
    </row>
    <row r="32" spans="1:3" x14ac:dyDescent="0.35">
      <c r="A32" s="19">
        <v>1080</v>
      </c>
      <c r="B32" s="16" t="s">
        <v>37</v>
      </c>
    </row>
    <row r="33" spans="1:2" x14ac:dyDescent="0.35">
      <c r="A33" s="19">
        <v>1100</v>
      </c>
      <c r="B33" s="16" t="s">
        <v>38</v>
      </c>
    </row>
    <row r="34" spans="1:2" x14ac:dyDescent="0.35">
      <c r="A34" s="19">
        <v>1200</v>
      </c>
      <c r="B34" s="16" t="s">
        <v>39</v>
      </c>
    </row>
    <row r="35" spans="1:2" x14ac:dyDescent="0.35">
      <c r="A35" s="19">
        <v>1240</v>
      </c>
      <c r="B35" s="16" t="s">
        <v>40</v>
      </c>
    </row>
    <row r="36" spans="1:2" x14ac:dyDescent="0.35">
      <c r="A36" s="19">
        <v>1260</v>
      </c>
      <c r="B36" s="16" t="s">
        <v>41</v>
      </c>
    </row>
    <row r="37" spans="1:2" x14ac:dyDescent="0.35">
      <c r="A37" s="19">
        <v>1270</v>
      </c>
      <c r="B37" s="16" t="s">
        <v>42</v>
      </c>
    </row>
    <row r="38" spans="1:2" x14ac:dyDescent="0.35">
      <c r="A38" s="19">
        <v>1280</v>
      </c>
      <c r="B38" s="16" t="s">
        <v>43</v>
      </c>
    </row>
    <row r="39" spans="1:2" x14ac:dyDescent="0.35">
      <c r="A39" s="19">
        <v>1400</v>
      </c>
      <c r="B39" s="16" t="s">
        <v>44</v>
      </c>
    </row>
    <row r="40" spans="1:2" x14ac:dyDescent="0.35">
      <c r="A40" s="19">
        <v>1500</v>
      </c>
      <c r="B40" s="16" t="s">
        <v>45</v>
      </c>
    </row>
    <row r="41" spans="1:2" x14ac:dyDescent="0.35">
      <c r="A41" s="19">
        <v>1520</v>
      </c>
      <c r="B41" s="16" t="s">
        <v>46</v>
      </c>
    </row>
    <row r="42" spans="1:2" x14ac:dyDescent="0.35">
      <c r="A42" s="19">
        <v>1600</v>
      </c>
      <c r="B42" s="16" t="s">
        <v>47</v>
      </c>
    </row>
    <row r="43" spans="1:2" x14ac:dyDescent="0.35">
      <c r="A43" s="19">
        <v>1650</v>
      </c>
      <c r="B43" s="16" t="s">
        <v>48</v>
      </c>
    </row>
    <row r="44" spans="1:2" x14ac:dyDescent="0.35">
      <c r="A44" s="19">
        <v>1660</v>
      </c>
      <c r="B44" s="16" t="s">
        <v>49</v>
      </c>
    </row>
    <row r="45" spans="1:2" x14ac:dyDescent="0.35">
      <c r="A45" s="19">
        <v>1665</v>
      </c>
      <c r="B45" s="16" t="s">
        <v>50</v>
      </c>
    </row>
    <row r="46" spans="1:2" x14ac:dyDescent="0.35">
      <c r="A46" s="19">
        <v>1680</v>
      </c>
      <c r="B46" s="16" t="s">
        <v>51</v>
      </c>
    </row>
    <row r="47" spans="1:2" x14ac:dyDescent="0.35">
      <c r="A47" s="19">
        <v>3000</v>
      </c>
      <c r="B47" s="16" t="s">
        <v>52</v>
      </c>
    </row>
    <row r="48" spans="1:2" x14ac:dyDescent="0.35">
      <c r="A48" s="19">
        <v>4000</v>
      </c>
      <c r="B48" s="16" t="s">
        <v>53</v>
      </c>
    </row>
    <row r="49" spans="1:2" x14ac:dyDescent="0.35">
      <c r="A49" s="19">
        <v>4050</v>
      </c>
      <c r="B49" s="16" t="s">
        <v>54</v>
      </c>
    </row>
    <row r="50" spans="1:2" x14ac:dyDescent="0.35">
      <c r="A50" s="19">
        <v>4060</v>
      </c>
      <c r="B50" s="16" t="s">
        <v>55</v>
      </c>
    </row>
    <row r="51" spans="1:2" x14ac:dyDescent="0.35">
      <c r="A51" s="19">
        <v>4100</v>
      </c>
      <c r="B51" s="16" t="s">
        <v>56</v>
      </c>
    </row>
    <row r="52" spans="1:2" x14ac:dyDescent="0.35">
      <c r="A52" s="19">
        <v>4120</v>
      </c>
      <c r="B52" s="16" t="s">
        <v>57</v>
      </c>
    </row>
    <row r="53" spans="1:2" x14ac:dyDescent="0.35">
      <c r="A53" s="19">
        <v>4200</v>
      </c>
      <c r="B53" s="16" t="s">
        <v>58</v>
      </c>
    </row>
    <row r="54" spans="1:2" x14ac:dyDescent="0.35">
      <c r="A54" s="19">
        <v>4250</v>
      </c>
      <c r="B54" s="16" t="s">
        <v>59</v>
      </c>
    </row>
    <row r="55" spans="1:2" x14ac:dyDescent="0.35">
      <c r="A55" s="19">
        <v>4300</v>
      </c>
      <c r="B55" s="16" t="s">
        <v>60</v>
      </c>
    </row>
    <row r="56" spans="1:2" x14ac:dyDescent="0.35">
      <c r="A56" s="19">
        <v>4350</v>
      </c>
      <c r="B56" s="16" t="s">
        <v>61</v>
      </c>
    </row>
    <row r="57" spans="1:2" x14ac:dyDescent="0.35">
      <c r="A57" s="19">
        <v>4400</v>
      </c>
      <c r="B57" s="16" t="s">
        <v>62</v>
      </c>
    </row>
    <row r="58" spans="1:2" x14ac:dyDescent="0.35">
      <c r="A58" s="19">
        <v>4600</v>
      </c>
      <c r="B58" s="16" t="s">
        <v>63</v>
      </c>
    </row>
    <row r="59" spans="1:2" x14ac:dyDescent="0.35">
      <c r="A59" s="19">
        <v>4650</v>
      </c>
      <c r="B59" s="16" t="s">
        <v>64</v>
      </c>
    </row>
    <row r="60" spans="1:2" x14ac:dyDescent="0.35">
      <c r="A60" s="19">
        <v>4700</v>
      </c>
      <c r="B60" s="16" t="s">
        <v>74</v>
      </c>
    </row>
    <row r="61" spans="1:2" x14ac:dyDescent="0.35">
      <c r="A61" s="19">
        <v>4960</v>
      </c>
      <c r="B61" s="16" t="s">
        <v>65</v>
      </c>
    </row>
    <row r="62" spans="1:2" x14ac:dyDescent="0.35">
      <c r="A62" s="19">
        <v>4970</v>
      </c>
      <c r="B62" s="16" t="s">
        <v>66</v>
      </c>
    </row>
    <row r="63" spans="1:2" x14ac:dyDescent="0.35">
      <c r="A63" s="19">
        <v>4990</v>
      </c>
      <c r="B63" s="16" t="s">
        <v>67</v>
      </c>
    </row>
    <row r="64" spans="1:2" x14ac:dyDescent="0.35">
      <c r="A64" s="19">
        <v>7000</v>
      </c>
      <c r="B64" s="16" t="s">
        <v>68</v>
      </c>
    </row>
    <row r="65" spans="1:2" x14ac:dyDescent="0.35">
      <c r="A65" s="19">
        <v>8200</v>
      </c>
      <c r="B65" s="16" t="s">
        <v>69</v>
      </c>
    </row>
    <row r="66" spans="1:2" x14ac:dyDescent="0.35">
      <c r="A66" s="19">
        <v>8400</v>
      </c>
      <c r="B66" s="16" t="s">
        <v>70</v>
      </c>
    </row>
    <row r="67" spans="1:2" x14ac:dyDescent="0.35">
      <c r="A67" s="19">
        <v>8500</v>
      </c>
      <c r="B67" s="16" t="s">
        <v>71</v>
      </c>
    </row>
    <row r="68" spans="1:2" x14ac:dyDescent="0.35">
      <c r="A68" s="19">
        <v>8550</v>
      </c>
      <c r="B68" s="16" t="s">
        <v>72</v>
      </c>
    </row>
    <row r="69" spans="1:2" x14ac:dyDescent="0.35">
      <c r="A69" s="19">
        <v>9100</v>
      </c>
      <c r="B69" s="16" t="s">
        <v>73</v>
      </c>
    </row>
    <row r="70" spans="1:2" x14ac:dyDescent="0.35">
      <c r="A70" s="19">
        <v>9600</v>
      </c>
      <c r="B70" s="16" t="s">
        <v>94</v>
      </c>
    </row>
    <row r="71" spans="1:2" x14ac:dyDescent="0.35">
      <c r="A71" s="19">
        <v>9900</v>
      </c>
      <c r="B71" s="16" t="s">
        <v>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75D0-7598-4B07-91FB-449778EAAA60}">
  <dimension ref="A1:M190"/>
  <sheetViews>
    <sheetView showGridLines="0" zoomScaleNormal="100" workbookViewId="0"/>
  </sheetViews>
  <sheetFormatPr defaultColWidth="8.86328125" defaultRowHeight="15" x14ac:dyDescent="0.45"/>
  <cols>
    <col min="1" max="1" width="2.86328125" style="20" customWidth="1"/>
    <col min="2" max="2" width="14.265625" style="2" customWidth="1"/>
    <col min="3" max="3" width="11.73046875" style="2" customWidth="1"/>
    <col min="4" max="4" width="12.265625" style="2" customWidth="1"/>
    <col min="5" max="5" width="18.1328125" style="2" customWidth="1"/>
    <col min="6" max="6" width="15.3984375" style="2" customWidth="1"/>
    <col min="7" max="7" width="14.86328125" style="2" customWidth="1"/>
    <col min="8" max="8" width="12.1328125" style="2" customWidth="1"/>
    <col min="9" max="9" width="13" style="2" customWidth="1"/>
    <col min="10" max="10" width="13.3984375" style="2" customWidth="1"/>
    <col min="11" max="11" width="12.59765625" style="2" customWidth="1"/>
    <col min="12" max="12" width="11.1328125" style="2" customWidth="1"/>
    <col min="13" max="13" width="10.73046875" style="2" customWidth="1"/>
    <col min="14" max="14" width="2.3984375" style="2" customWidth="1"/>
    <col min="15" max="16384" width="8.86328125" style="2"/>
  </cols>
  <sheetData>
    <row r="1" spans="1:10" x14ac:dyDescent="0.45">
      <c r="B1" s="1" t="s">
        <v>186</v>
      </c>
      <c r="D1" s="1" t="s">
        <v>108</v>
      </c>
    </row>
    <row r="2" spans="1:10" x14ac:dyDescent="0.45">
      <c r="B2" s="21"/>
    </row>
    <row r="3" spans="1:10" ht="18" customHeight="1" x14ac:dyDescent="0.45">
      <c r="B3" s="1" t="s">
        <v>109</v>
      </c>
    </row>
    <row r="4" spans="1:10" ht="18" customHeight="1" thickBot="1" x14ac:dyDescent="0.5">
      <c r="A4" s="20" t="s">
        <v>12</v>
      </c>
      <c r="B4" s="2" t="s">
        <v>251</v>
      </c>
    </row>
    <row r="5" spans="1:10" ht="18" customHeight="1" x14ac:dyDescent="0.45">
      <c r="B5" s="45" t="s">
        <v>9</v>
      </c>
      <c r="C5" s="250">
        <v>45450</v>
      </c>
      <c r="D5" s="250"/>
      <c r="E5" s="250"/>
      <c r="F5" s="251" t="s">
        <v>110</v>
      </c>
      <c r="G5" s="257" t="s">
        <v>252</v>
      </c>
    </row>
    <row r="6" spans="1:10" ht="18" customHeight="1" x14ac:dyDescent="0.45">
      <c r="B6" s="46" t="s">
        <v>103</v>
      </c>
      <c r="C6" s="47">
        <v>45444</v>
      </c>
      <c r="D6" s="48">
        <v>336.4</v>
      </c>
      <c r="E6" s="49"/>
      <c r="F6" s="252"/>
      <c r="G6" s="258"/>
    </row>
    <row r="7" spans="1:10" ht="18" customHeight="1" x14ac:dyDescent="0.45">
      <c r="B7" s="46" t="s">
        <v>111</v>
      </c>
      <c r="C7" s="51">
        <v>45450</v>
      </c>
      <c r="D7" s="52">
        <v>267.14999999999998</v>
      </c>
      <c r="E7" s="53"/>
      <c r="F7" s="54"/>
      <c r="G7" s="50"/>
    </row>
    <row r="8" spans="1:10" ht="28.15" customHeight="1" x14ac:dyDescent="0.45">
      <c r="B8" s="253"/>
      <c r="C8" s="254"/>
      <c r="D8" s="254"/>
      <c r="E8" s="254"/>
      <c r="F8" s="55" t="s">
        <v>112</v>
      </c>
      <c r="G8" s="56" t="s">
        <v>113</v>
      </c>
    </row>
    <row r="9" spans="1:10" ht="18" customHeight="1" x14ac:dyDescent="0.45">
      <c r="B9" s="232" t="s">
        <v>114</v>
      </c>
      <c r="C9" s="233"/>
      <c r="D9" s="233"/>
      <c r="E9" s="233"/>
      <c r="F9" s="57">
        <v>816.75</v>
      </c>
      <c r="G9" s="58"/>
    </row>
    <row r="10" spans="1:10" ht="18" customHeight="1" x14ac:dyDescent="0.45">
      <c r="B10" s="232" t="s">
        <v>260</v>
      </c>
      <c r="C10" s="233"/>
      <c r="D10" s="233"/>
      <c r="E10" s="233"/>
      <c r="F10" s="57"/>
      <c r="G10" s="58">
        <v>635.25</v>
      </c>
    </row>
    <row r="11" spans="1:10" ht="18" customHeight="1" x14ac:dyDescent="0.45">
      <c r="B11" s="232" t="s">
        <v>261</v>
      </c>
      <c r="C11" s="233"/>
      <c r="D11" s="233"/>
      <c r="E11" s="233"/>
      <c r="F11" s="57"/>
      <c r="G11" s="59">
        <v>250</v>
      </c>
      <c r="J11" s="96"/>
    </row>
    <row r="12" spans="1:10" ht="18" customHeight="1" x14ac:dyDescent="0.45">
      <c r="B12" s="230" t="s">
        <v>115</v>
      </c>
      <c r="C12" s="231"/>
      <c r="D12" s="231"/>
      <c r="E12" s="231"/>
      <c r="F12" s="122">
        <f>SUM(F9:F11)</f>
        <v>816.75</v>
      </c>
      <c r="G12" s="123">
        <f>SUM(G9:G11)</f>
        <v>885.25</v>
      </c>
      <c r="J12" s="96"/>
    </row>
    <row r="13" spans="1:10" ht="18" customHeight="1" x14ac:dyDescent="0.45">
      <c r="B13" s="232" t="s">
        <v>116</v>
      </c>
      <c r="C13" s="233"/>
      <c r="D13" s="233"/>
      <c r="E13" s="233"/>
      <c r="F13" s="57"/>
      <c r="G13" s="58">
        <v>0.75</v>
      </c>
    </row>
    <row r="14" spans="1:10" ht="18" customHeight="1" thickBot="1" x14ac:dyDescent="0.5">
      <c r="B14" s="234" t="s">
        <v>117</v>
      </c>
      <c r="C14" s="235"/>
      <c r="D14" s="235"/>
      <c r="E14" s="235"/>
      <c r="F14" s="124">
        <f>D6+F12-G12-G13</f>
        <v>267.15000000000009</v>
      </c>
      <c r="G14" s="125"/>
    </row>
    <row r="15" spans="1:10" ht="18" customHeight="1" x14ac:dyDescent="0.45">
      <c r="B15" s="1"/>
    </row>
    <row r="16" spans="1:10" ht="18" customHeight="1" x14ac:dyDescent="0.45">
      <c r="A16" s="2" t="s">
        <v>16</v>
      </c>
      <c r="B16" s="2" t="s">
        <v>118</v>
      </c>
    </row>
    <row r="17" spans="1:13" ht="10.9" customHeight="1" x14ac:dyDescent="0.4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0.9" customHeight="1" x14ac:dyDescent="0.45">
      <c r="A18" s="4"/>
      <c r="B18" s="5" t="s">
        <v>119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0.9" customHeight="1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4"/>
      <c r="B20" s="6" t="s">
        <v>0</v>
      </c>
      <c r="C20" s="7">
        <v>10</v>
      </c>
      <c r="D20" s="3"/>
      <c r="E20" s="6" t="s">
        <v>4</v>
      </c>
      <c r="F20" s="8" t="s">
        <v>253</v>
      </c>
      <c r="G20" s="3"/>
      <c r="H20" s="60" t="s">
        <v>5</v>
      </c>
      <c r="I20" s="60"/>
      <c r="J20" s="9" t="s">
        <v>252</v>
      </c>
      <c r="K20" s="3"/>
      <c r="L20" s="3"/>
      <c r="M20" s="3"/>
    </row>
    <row r="21" spans="1:13" ht="18" customHeight="1" x14ac:dyDescent="0.45">
      <c r="A21" s="4"/>
      <c r="B21" s="6" t="s">
        <v>103</v>
      </c>
      <c r="C21" s="61">
        <v>336.4</v>
      </c>
      <c r="D21" s="3"/>
      <c r="E21" s="6" t="s">
        <v>104</v>
      </c>
      <c r="F21" s="133">
        <f>C21+J26+J27+J28+J29</f>
        <v>267.15000000000009</v>
      </c>
      <c r="G21" s="3"/>
      <c r="H21" s="3"/>
      <c r="I21" s="3"/>
      <c r="J21" s="3"/>
      <c r="K21" s="3"/>
      <c r="L21" s="3"/>
      <c r="M21" s="3"/>
    </row>
    <row r="22" spans="1:13" ht="10.9" customHeight="1" x14ac:dyDescent="0.45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8" customHeight="1" x14ac:dyDescent="0.45">
      <c r="A23" s="4"/>
      <c r="B23" s="5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0.9" customHeight="1" x14ac:dyDescent="0.45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20" customFormat="1" ht="30.6" customHeight="1" x14ac:dyDescent="0.45">
      <c r="A25" s="4"/>
      <c r="B25" s="39" t="s">
        <v>9</v>
      </c>
      <c r="C25" s="39" t="s">
        <v>120</v>
      </c>
      <c r="D25" s="39" t="s">
        <v>19</v>
      </c>
      <c r="E25" s="42" t="s">
        <v>3</v>
      </c>
      <c r="F25" s="43"/>
      <c r="G25" s="39" t="s">
        <v>1</v>
      </c>
      <c r="H25" s="39" t="s">
        <v>15</v>
      </c>
      <c r="I25" s="39" t="s">
        <v>99</v>
      </c>
      <c r="J25" s="39" t="s">
        <v>6</v>
      </c>
      <c r="K25" s="39" t="s">
        <v>2</v>
      </c>
      <c r="L25" s="39" t="s">
        <v>105</v>
      </c>
      <c r="M25" s="3"/>
    </row>
    <row r="26" spans="1:13" ht="18" customHeight="1" x14ac:dyDescent="0.45">
      <c r="A26" s="4"/>
      <c r="B26" s="85" t="s">
        <v>262</v>
      </c>
      <c r="C26" s="126">
        <v>8400</v>
      </c>
      <c r="D26" s="126"/>
      <c r="E26" s="127" t="s">
        <v>216</v>
      </c>
      <c r="F26" s="128"/>
      <c r="G26" s="85" t="s">
        <v>217</v>
      </c>
      <c r="H26" s="129">
        <v>0.21</v>
      </c>
      <c r="I26" s="112" t="s">
        <v>218</v>
      </c>
      <c r="J26" s="112">
        <v>816.75</v>
      </c>
      <c r="K26" s="130">
        <f>21/121*J26</f>
        <v>141.75</v>
      </c>
      <c r="L26" s="13"/>
      <c r="M26" s="3"/>
    </row>
    <row r="27" spans="1:13" ht="18" customHeight="1" x14ac:dyDescent="0.45">
      <c r="A27" s="4"/>
      <c r="B27" s="85" t="s">
        <v>262</v>
      </c>
      <c r="C27" s="126">
        <v>1080</v>
      </c>
      <c r="D27" s="126"/>
      <c r="E27" s="127">
        <v>2023</v>
      </c>
      <c r="F27" s="128"/>
      <c r="G27" s="131"/>
      <c r="H27" s="132"/>
      <c r="I27" s="112"/>
      <c r="J27" s="112">
        <v>-635.25</v>
      </c>
      <c r="K27" s="82"/>
      <c r="L27" s="13"/>
      <c r="M27" s="3"/>
    </row>
    <row r="28" spans="1:13" ht="18" customHeight="1" x14ac:dyDescent="0.45">
      <c r="A28" s="4"/>
      <c r="B28" s="85" t="s">
        <v>262</v>
      </c>
      <c r="C28" s="126">
        <v>1070</v>
      </c>
      <c r="D28" s="126"/>
      <c r="E28" s="127" t="s">
        <v>254</v>
      </c>
      <c r="F28" s="128"/>
      <c r="G28" s="131"/>
      <c r="H28" s="132"/>
      <c r="I28" s="112"/>
      <c r="J28" s="112">
        <v>-250</v>
      </c>
      <c r="K28" s="82"/>
      <c r="L28" s="13"/>
      <c r="M28" s="3"/>
    </row>
    <row r="29" spans="1:13" ht="18" customHeight="1" x14ac:dyDescent="0.45">
      <c r="A29" s="4"/>
      <c r="B29" s="85" t="s">
        <v>262</v>
      </c>
      <c r="C29" s="126">
        <v>4970</v>
      </c>
      <c r="D29" s="126"/>
      <c r="E29" s="127" t="s">
        <v>219</v>
      </c>
      <c r="F29" s="128"/>
      <c r="G29" s="131"/>
      <c r="H29" s="132"/>
      <c r="I29" s="112"/>
      <c r="J29" s="112">
        <v>-0.75</v>
      </c>
      <c r="K29" s="82"/>
      <c r="L29" s="13"/>
      <c r="M29" s="3"/>
    </row>
    <row r="30" spans="1:13" ht="18" customHeight="1" x14ac:dyDescent="0.45">
      <c r="A30" s="4"/>
      <c r="B30" s="22"/>
      <c r="C30" s="38"/>
      <c r="D30" s="38"/>
      <c r="E30" s="40"/>
      <c r="F30" s="41"/>
      <c r="G30" s="23"/>
      <c r="H30" s="24"/>
      <c r="I30" s="12"/>
      <c r="J30" s="12"/>
      <c r="K30" s="13"/>
      <c r="L30" s="13"/>
      <c r="M30" s="3"/>
    </row>
    <row r="31" spans="1:13" ht="10.9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" customHeight="1" x14ac:dyDescent="0.45">
      <c r="B32" s="1"/>
    </row>
    <row r="33" spans="1:12" ht="18" customHeight="1" x14ac:dyDescent="0.45">
      <c r="A33" s="2" t="s">
        <v>13</v>
      </c>
      <c r="B33" s="26" t="s">
        <v>122</v>
      </c>
    </row>
    <row r="34" spans="1:12" ht="18" customHeight="1" x14ac:dyDescent="0.45">
      <c r="B34" s="237" t="s">
        <v>20</v>
      </c>
      <c r="C34" s="238"/>
      <c r="D34" s="238"/>
      <c r="E34" s="238"/>
      <c r="F34" s="238"/>
      <c r="G34" s="238"/>
      <c r="H34" s="238"/>
      <c r="I34" s="238"/>
      <c r="J34" s="238"/>
      <c r="K34" s="11" t="s">
        <v>21</v>
      </c>
    </row>
    <row r="35" spans="1:12" ht="18" customHeight="1" x14ac:dyDescent="0.45">
      <c r="B35" s="239" t="s">
        <v>22</v>
      </c>
      <c r="C35" s="240"/>
      <c r="D35" s="240"/>
      <c r="E35" s="241"/>
      <c r="F35" s="242" t="s">
        <v>18</v>
      </c>
      <c r="G35" s="244" t="s">
        <v>3</v>
      </c>
      <c r="H35" s="245"/>
      <c r="I35" s="246"/>
      <c r="J35" s="255" t="s">
        <v>10</v>
      </c>
      <c r="K35" s="287" t="s">
        <v>11</v>
      </c>
    </row>
    <row r="36" spans="1:12" ht="18" customHeight="1" x14ac:dyDescent="0.45">
      <c r="B36" s="171" t="s">
        <v>97</v>
      </c>
      <c r="C36" s="172" t="s">
        <v>98</v>
      </c>
      <c r="D36" s="172"/>
      <c r="E36" s="173"/>
      <c r="F36" s="243"/>
      <c r="G36" s="247"/>
      <c r="H36" s="248"/>
      <c r="I36" s="249"/>
      <c r="J36" s="256"/>
      <c r="K36" s="288"/>
    </row>
    <row r="37" spans="1:12" ht="18" customHeight="1" x14ac:dyDescent="0.45">
      <c r="B37" s="174">
        <v>8400</v>
      </c>
      <c r="C37" s="266" t="str">
        <f>_xlfn.XLOOKUP(B37,'H 14 aanwijzingen'!$A$19:$A$71,'H 14 aanwijzingen'!$B$19:$B$71,"",1)</f>
        <v>Omzet hoog tarief omzetbelasting</v>
      </c>
      <c r="D37" s="267"/>
      <c r="E37" s="268"/>
      <c r="F37" s="175"/>
      <c r="G37" s="236" t="s">
        <v>216</v>
      </c>
      <c r="H37" s="236"/>
      <c r="I37" s="236"/>
      <c r="J37" s="135"/>
      <c r="K37" s="176">
        <v>675</v>
      </c>
    </row>
    <row r="38" spans="1:12" ht="18" customHeight="1" x14ac:dyDescent="0.45">
      <c r="B38" s="174">
        <v>1650</v>
      </c>
      <c r="C38" s="266" t="str">
        <f>_xlfn.XLOOKUP(B38,'H 14 aanwijzingen'!$A$19:$A$71,'H 14 aanwijzingen'!$B$19:$B$71,"",1)</f>
        <v>Verschuldigde omzetbelasting hoog</v>
      </c>
      <c r="D38" s="267"/>
      <c r="E38" s="268"/>
      <c r="F38" s="175"/>
      <c r="G38" s="236" t="s">
        <v>216</v>
      </c>
      <c r="H38" s="236"/>
      <c r="I38" s="236"/>
      <c r="J38" s="135"/>
      <c r="K38" s="176">
        <v>141.75</v>
      </c>
    </row>
    <row r="39" spans="1:12" ht="18" customHeight="1" x14ac:dyDescent="0.45">
      <c r="B39" s="174">
        <v>1000</v>
      </c>
      <c r="C39" s="266" t="str">
        <f>_xlfn.XLOOKUP(B39,'H 14 aanwijzingen'!$A$19:$A$71,'H 14 aanwijzingen'!$B$19:$B$71,"",1)</f>
        <v>Kas</v>
      </c>
      <c r="D39" s="267"/>
      <c r="E39" s="268"/>
      <c r="F39" s="175"/>
      <c r="G39" s="236" t="s">
        <v>216</v>
      </c>
      <c r="H39" s="236"/>
      <c r="I39" s="236"/>
      <c r="J39" s="135">
        <v>816.75</v>
      </c>
      <c r="K39" s="177"/>
    </row>
    <row r="40" spans="1:12" ht="18" customHeight="1" x14ac:dyDescent="0.45">
      <c r="B40" s="174">
        <v>1080</v>
      </c>
      <c r="C40" s="266" t="str">
        <f>_xlfn.XLOOKUP(B40,'H 14 aanwijzingen'!$A$19:$A$71,'H 14 aanwijzingen'!$B$19:$B$71,"",1)</f>
        <v>Kruisposten pinbetalingen</v>
      </c>
      <c r="D40" s="267"/>
      <c r="E40" s="268"/>
      <c r="F40" s="175"/>
      <c r="G40" s="263">
        <v>2023</v>
      </c>
      <c r="H40" s="264"/>
      <c r="I40" s="265"/>
      <c r="J40" s="135">
        <v>635.25</v>
      </c>
      <c r="K40" s="135"/>
    </row>
    <row r="41" spans="1:12" ht="18" customHeight="1" x14ac:dyDescent="0.45">
      <c r="B41" s="174">
        <v>1000</v>
      </c>
      <c r="C41" s="266" t="str">
        <f>_xlfn.XLOOKUP(B41,'H 14 aanwijzingen'!$A$19:$A$71,'H 14 aanwijzingen'!$B$19:$B$71,"",1)</f>
        <v>Kas</v>
      </c>
      <c r="D41" s="267"/>
      <c r="E41" s="268"/>
      <c r="F41" s="175"/>
      <c r="G41" s="263">
        <v>2023</v>
      </c>
      <c r="H41" s="264"/>
      <c r="I41" s="265"/>
      <c r="J41" s="135"/>
      <c r="K41" s="135">
        <v>635.25</v>
      </c>
    </row>
    <row r="42" spans="1:12" ht="18" customHeight="1" x14ac:dyDescent="0.45">
      <c r="B42" s="174">
        <v>1070</v>
      </c>
      <c r="C42" s="266" t="str">
        <f>_xlfn.XLOOKUP(B42,'H 14 aanwijzingen'!$A$19:$A$71,'H 14 aanwijzingen'!$B$19:$B$71,"",1)</f>
        <v>Kruisposten</v>
      </c>
      <c r="D42" s="267"/>
      <c r="E42" s="268"/>
      <c r="F42" s="175"/>
      <c r="G42" s="263" t="s">
        <v>254</v>
      </c>
      <c r="H42" s="264"/>
      <c r="I42" s="265"/>
      <c r="J42" s="135">
        <v>250</v>
      </c>
      <c r="K42" s="135"/>
    </row>
    <row r="43" spans="1:12" ht="18" customHeight="1" x14ac:dyDescent="0.45">
      <c r="B43" s="174">
        <v>1000</v>
      </c>
      <c r="C43" s="266" t="str">
        <f>_xlfn.XLOOKUP(B43,'H 14 aanwijzingen'!$A$19:$A$71,'H 14 aanwijzingen'!$B$19:$B$71,"",1)</f>
        <v>Kas</v>
      </c>
      <c r="D43" s="267"/>
      <c r="E43" s="268"/>
      <c r="F43" s="175"/>
      <c r="G43" s="263" t="s">
        <v>254</v>
      </c>
      <c r="H43" s="264"/>
      <c r="I43" s="265"/>
      <c r="J43" s="135"/>
      <c r="K43" s="135">
        <v>250</v>
      </c>
    </row>
    <row r="44" spans="1:12" ht="18" customHeight="1" x14ac:dyDescent="0.45">
      <c r="B44" s="174">
        <v>4970</v>
      </c>
      <c r="C44" s="266" t="str">
        <f>_xlfn.XLOOKUP(B44,'H 14 aanwijzingen'!$A$19:$A$71,'H 14 aanwijzingen'!$B$19:$B$71,"",1)</f>
        <v>Kasverschillen</v>
      </c>
      <c r="D44" s="267"/>
      <c r="E44" s="268"/>
      <c r="F44" s="175"/>
      <c r="G44" s="289" t="s">
        <v>219</v>
      </c>
      <c r="H44" s="290"/>
      <c r="I44" s="291"/>
      <c r="J44" s="178">
        <v>0.75</v>
      </c>
      <c r="K44" s="178"/>
    </row>
    <row r="45" spans="1:12" ht="18" customHeight="1" x14ac:dyDescent="0.45">
      <c r="B45" s="174">
        <v>1000</v>
      </c>
      <c r="C45" s="266" t="str">
        <f>_xlfn.XLOOKUP(B45,'H 14 aanwijzingen'!$A$19:$A$71,'H 14 aanwijzingen'!$B$19:$B$71,"",1)</f>
        <v>Kas</v>
      </c>
      <c r="D45" s="267"/>
      <c r="E45" s="268"/>
      <c r="F45" s="175"/>
      <c r="G45" s="263" t="s">
        <v>219</v>
      </c>
      <c r="H45" s="264"/>
      <c r="I45" s="265"/>
      <c r="J45" s="135"/>
      <c r="K45" s="135">
        <v>0.75</v>
      </c>
    </row>
    <row r="46" spans="1:12" ht="18" customHeight="1" x14ac:dyDescent="0.45">
      <c r="B46" s="32"/>
      <c r="C46" s="33"/>
      <c r="D46" s="33"/>
      <c r="E46" s="33"/>
      <c r="F46" s="33"/>
      <c r="G46" s="34"/>
      <c r="H46" s="34"/>
      <c r="I46" s="34"/>
      <c r="J46" s="34"/>
      <c r="K46" s="35"/>
      <c r="L46" s="35"/>
    </row>
    <row r="47" spans="1:12" ht="18" customHeight="1" x14ac:dyDescent="0.45">
      <c r="A47" s="2" t="s">
        <v>14</v>
      </c>
      <c r="B47" s="2" t="s">
        <v>123</v>
      </c>
      <c r="C47" s="33"/>
      <c r="D47" s="33"/>
      <c r="E47" s="33"/>
      <c r="F47" s="33"/>
      <c r="G47" s="34"/>
      <c r="H47" s="34"/>
      <c r="I47" s="34"/>
      <c r="J47" s="34"/>
      <c r="K47" s="35"/>
      <c r="L47" s="35"/>
    </row>
    <row r="48" spans="1:12" ht="18" customHeight="1" x14ac:dyDescent="0.45">
      <c r="B48" s="134" t="s">
        <v>220</v>
      </c>
      <c r="C48" s="89"/>
      <c r="D48" s="89"/>
      <c r="E48" s="89"/>
      <c r="F48" s="33"/>
      <c r="G48" s="34"/>
      <c r="H48" s="34"/>
      <c r="I48" s="34"/>
      <c r="J48" s="34"/>
      <c r="K48" s="35"/>
      <c r="L48" s="35"/>
    </row>
    <row r="49" spans="1:13" ht="18" customHeight="1" x14ac:dyDescent="0.45">
      <c r="B49" s="32"/>
      <c r="C49" s="33"/>
      <c r="D49" s="33"/>
      <c r="E49" s="33"/>
      <c r="F49" s="33"/>
      <c r="G49" s="34"/>
      <c r="H49" s="34"/>
      <c r="I49" s="34"/>
      <c r="J49" s="34"/>
      <c r="K49" s="35"/>
      <c r="L49" s="35"/>
    </row>
    <row r="50" spans="1:13" ht="18" customHeight="1" x14ac:dyDescent="0.4">
      <c r="A50" s="20" t="s">
        <v>90</v>
      </c>
      <c r="B50" s="14" t="s">
        <v>255</v>
      </c>
      <c r="C50" s="33"/>
      <c r="D50" s="33"/>
      <c r="E50" s="33"/>
      <c r="F50" s="33"/>
      <c r="G50" s="34"/>
      <c r="H50" s="34"/>
      <c r="I50" s="34"/>
      <c r="J50" s="34"/>
      <c r="K50" s="35"/>
      <c r="L50" s="35"/>
    </row>
    <row r="51" spans="1:13" ht="18" customHeight="1" x14ac:dyDescent="0.45">
      <c r="B51" s="284" t="s">
        <v>223</v>
      </c>
      <c r="C51" s="285"/>
      <c r="D51" s="285"/>
      <c r="E51" s="285"/>
      <c r="F51" s="285"/>
      <c r="G51" s="285"/>
      <c r="H51" s="285"/>
      <c r="I51" s="286"/>
      <c r="J51" s="84" t="s">
        <v>86</v>
      </c>
      <c r="K51" s="35"/>
    </row>
    <row r="52" spans="1:13" ht="27.6" customHeight="1" x14ac:dyDescent="0.45">
      <c r="B52" s="179" t="s">
        <v>9</v>
      </c>
      <c r="C52" s="179" t="s">
        <v>0</v>
      </c>
      <c r="D52" s="179" t="s">
        <v>17</v>
      </c>
      <c r="E52" s="259" t="s">
        <v>3</v>
      </c>
      <c r="F52" s="259"/>
      <c r="G52" s="259"/>
      <c r="H52" s="259"/>
      <c r="I52" s="183" t="s">
        <v>10</v>
      </c>
      <c r="J52" s="183" t="s">
        <v>11</v>
      </c>
      <c r="L52" s="35"/>
    </row>
    <row r="53" spans="1:13" ht="18" customHeight="1" x14ac:dyDescent="0.45">
      <c r="B53" s="180">
        <v>45444</v>
      </c>
      <c r="C53" s="170"/>
      <c r="D53" s="170"/>
      <c r="E53" s="260" t="s">
        <v>221</v>
      </c>
      <c r="F53" s="261"/>
      <c r="G53" s="261"/>
      <c r="H53" s="262"/>
      <c r="I53" s="135">
        <v>336.4</v>
      </c>
      <c r="J53" s="184"/>
      <c r="K53" s="89"/>
      <c r="L53" s="35"/>
    </row>
    <row r="54" spans="1:13" ht="18" customHeight="1" x14ac:dyDescent="0.45">
      <c r="B54" s="180">
        <v>45450</v>
      </c>
      <c r="C54" s="170">
        <v>10</v>
      </c>
      <c r="D54" s="170" t="s">
        <v>252</v>
      </c>
      <c r="E54" s="263" t="s">
        <v>216</v>
      </c>
      <c r="F54" s="264"/>
      <c r="G54" s="264"/>
      <c r="H54" s="265"/>
      <c r="I54" s="135">
        <v>816.75</v>
      </c>
      <c r="J54" s="184"/>
      <c r="K54" s="89"/>
      <c r="L54" s="35"/>
    </row>
    <row r="55" spans="1:13" ht="18" customHeight="1" x14ac:dyDescent="0.45">
      <c r="B55" s="180">
        <v>45450</v>
      </c>
      <c r="C55" s="170">
        <v>10</v>
      </c>
      <c r="D55" s="170" t="str">
        <f>D54</f>
        <v>2024-023</v>
      </c>
      <c r="E55" s="263">
        <v>2023</v>
      </c>
      <c r="F55" s="264"/>
      <c r="G55" s="264"/>
      <c r="H55" s="265"/>
      <c r="I55" s="135"/>
      <c r="J55" s="135">
        <v>635.25</v>
      </c>
      <c r="K55" s="136"/>
      <c r="L55" s="35"/>
    </row>
    <row r="56" spans="1:13" ht="18" customHeight="1" x14ac:dyDescent="0.45">
      <c r="B56" s="180">
        <v>45450</v>
      </c>
      <c r="C56" s="170">
        <v>10</v>
      </c>
      <c r="D56" s="170" t="str">
        <f t="shared" ref="D56:D57" si="0">D55</f>
        <v>2024-023</v>
      </c>
      <c r="E56" s="263" t="s">
        <v>254</v>
      </c>
      <c r="F56" s="264"/>
      <c r="G56" s="264"/>
      <c r="H56" s="265"/>
      <c r="I56" s="135"/>
      <c r="J56" s="135">
        <v>250</v>
      </c>
      <c r="K56" s="136"/>
      <c r="L56" s="35"/>
    </row>
    <row r="57" spans="1:13" ht="18" customHeight="1" x14ac:dyDescent="0.45">
      <c r="B57" s="180">
        <v>45450</v>
      </c>
      <c r="C57" s="170">
        <v>10</v>
      </c>
      <c r="D57" s="170" t="str">
        <f t="shared" si="0"/>
        <v>2024-023</v>
      </c>
      <c r="E57" s="263" t="s">
        <v>219</v>
      </c>
      <c r="F57" s="264"/>
      <c r="G57" s="264"/>
      <c r="H57" s="265"/>
      <c r="I57" s="135"/>
      <c r="J57" s="135">
        <v>0.75</v>
      </c>
      <c r="K57" s="137"/>
      <c r="L57" s="35"/>
    </row>
    <row r="58" spans="1:13" ht="18" customHeight="1" x14ac:dyDescent="0.45">
      <c r="B58" s="180">
        <v>45450</v>
      </c>
      <c r="C58" s="170"/>
      <c r="D58" s="170"/>
      <c r="E58" s="273" t="s">
        <v>222</v>
      </c>
      <c r="F58" s="273"/>
      <c r="G58" s="273"/>
      <c r="H58" s="273"/>
      <c r="I58" s="135"/>
      <c r="J58" s="135">
        <v>267.14999999999998</v>
      </c>
      <c r="K58" s="137"/>
      <c r="L58" s="35"/>
    </row>
    <row r="59" spans="1:13" ht="18" customHeight="1" x14ac:dyDescent="0.45">
      <c r="B59" s="181"/>
      <c r="C59" s="181"/>
      <c r="D59" s="181"/>
      <c r="E59" s="281" t="s">
        <v>192</v>
      </c>
      <c r="F59" s="282"/>
      <c r="G59" s="282"/>
      <c r="H59" s="283"/>
      <c r="I59" s="185">
        <f>SUM(I53:I58)</f>
        <v>1153.1500000000001</v>
      </c>
      <c r="J59" s="186">
        <f>SUM(J53:J58)</f>
        <v>1153.1500000000001</v>
      </c>
      <c r="K59" s="137"/>
      <c r="L59" s="35"/>
    </row>
    <row r="60" spans="1:13" ht="18" customHeight="1" x14ac:dyDescent="0.45">
      <c r="B60" s="182"/>
      <c r="C60" s="182"/>
      <c r="D60" s="182"/>
      <c r="E60" s="293"/>
      <c r="F60" s="294"/>
      <c r="G60" s="294"/>
      <c r="H60" s="295"/>
      <c r="I60" s="187"/>
      <c r="J60" s="187"/>
      <c r="K60" s="138"/>
      <c r="L60" s="35"/>
    </row>
    <row r="61" spans="1:13" ht="18" customHeight="1" x14ac:dyDescent="0.45">
      <c r="B61" s="32"/>
      <c r="C61" s="33"/>
      <c r="D61" s="33"/>
      <c r="E61" s="33"/>
      <c r="F61" s="33"/>
      <c r="G61" s="34"/>
      <c r="H61" s="34"/>
      <c r="I61" s="34"/>
      <c r="J61" s="34"/>
      <c r="K61" s="35"/>
      <c r="L61" s="35"/>
    </row>
    <row r="62" spans="1:13" ht="18" customHeight="1" x14ac:dyDescent="0.45">
      <c r="A62" s="20" t="s">
        <v>91</v>
      </c>
      <c r="B62" s="2" t="s">
        <v>101</v>
      </c>
      <c r="C62" s="33"/>
      <c r="D62" s="33"/>
      <c r="E62" s="33"/>
      <c r="F62" s="33"/>
      <c r="G62" s="34"/>
      <c r="H62" s="34"/>
      <c r="I62" s="34"/>
      <c r="J62" s="34"/>
      <c r="K62" s="35"/>
      <c r="L62" s="35"/>
    </row>
    <row r="63" spans="1:13" ht="10.9" customHeight="1" x14ac:dyDescent="0.4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8" customHeight="1" x14ac:dyDescent="0.45">
      <c r="A64" s="4"/>
      <c r="B64" s="5" t="s">
        <v>102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0.9" customHeight="1" x14ac:dyDescent="0.4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8" customHeight="1" x14ac:dyDescent="0.45">
      <c r="A66" s="4"/>
      <c r="B66" s="6" t="s">
        <v>0</v>
      </c>
      <c r="C66" s="7">
        <v>20</v>
      </c>
      <c r="D66" s="3"/>
      <c r="E66" s="6" t="s">
        <v>4</v>
      </c>
      <c r="F66" s="8" t="s">
        <v>253</v>
      </c>
      <c r="G66" s="3"/>
      <c r="H66" s="60" t="s">
        <v>5</v>
      </c>
      <c r="I66" s="60"/>
      <c r="J66" s="9" t="s">
        <v>252</v>
      </c>
      <c r="K66" s="3"/>
      <c r="L66" s="3"/>
      <c r="M66" s="3"/>
    </row>
    <row r="67" spans="1:13" ht="18" customHeight="1" x14ac:dyDescent="0.45">
      <c r="A67" s="4"/>
      <c r="B67" s="6" t="s">
        <v>103</v>
      </c>
      <c r="C67" s="61">
        <v>3785.69</v>
      </c>
      <c r="D67" s="3"/>
      <c r="E67" s="6" t="s">
        <v>104</v>
      </c>
      <c r="F67" s="139">
        <f>C67+J72+J73</f>
        <v>4670.9400000000005</v>
      </c>
      <c r="G67" s="3"/>
      <c r="H67" s="3"/>
      <c r="I67" s="3"/>
      <c r="J67" s="3"/>
      <c r="K67" s="3"/>
      <c r="L67" s="3"/>
      <c r="M67" s="3"/>
    </row>
    <row r="68" spans="1:13" ht="10.9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8" customHeight="1" x14ac:dyDescent="0.45">
      <c r="A69" s="4"/>
      <c r="B69" s="5" t="s">
        <v>8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0.9" customHeight="1" x14ac:dyDescent="0.4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30" customHeight="1" x14ac:dyDescent="0.45">
      <c r="A71" s="4"/>
      <c r="B71" s="39" t="s">
        <v>9</v>
      </c>
      <c r="C71" s="39" t="s">
        <v>120</v>
      </c>
      <c r="D71" s="39" t="s">
        <v>19</v>
      </c>
      <c r="E71" s="42" t="s">
        <v>3</v>
      </c>
      <c r="F71" s="43"/>
      <c r="G71" s="39" t="s">
        <v>1</v>
      </c>
      <c r="H71" s="39" t="s">
        <v>15</v>
      </c>
      <c r="I71" s="39" t="s">
        <v>121</v>
      </c>
      <c r="J71" s="39" t="s">
        <v>6</v>
      </c>
      <c r="K71" s="39" t="s">
        <v>2</v>
      </c>
      <c r="L71" s="39" t="s">
        <v>105</v>
      </c>
      <c r="M71" s="3"/>
    </row>
    <row r="72" spans="1:13" ht="18" customHeight="1" x14ac:dyDescent="0.45">
      <c r="A72" s="4"/>
      <c r="B72" s="85" t="s">
        <v>262</v>
      </c>
      <c r="C72" s="126">
        <v>1080</v>
      </c>
      <c r="D72" s="126"/>
      <c r="E72" s="127">
        <v>2023</v>
      </c>
      <c r="F72" s="128"/>
      <c r="G72" s="85"/>
      <c r="H72" s="132"/>
      <c r="I72" s="112"/>
      <c r="J72" s="112">
        <v>635.25</v>
      </c>
      <c r="K72" s="31"/>
      <c r="L72" s="13"/>
      <c r="M72" s="3"/>
    </row>
    <row r="73" spans="1:13" ht="18" customHeight="1" x14ac:dyDescent="0.45">
      <c r="A73" s="4"/>
      <c r="B73" s="85" t="s">
        <v>262</v>
      </c>
      <c r="C73" s="126">
        <v>1070</v>
      </c>
      <c r="D73" s="126"/>
      <c r="E73" s="127" t="s">
        <v>224</v>
      </c>
      <c r="F73" s="128"/>
      <c r="G73" s="131"/>
      <c r="H73" s="132"/>
      <c r="I73" s="112"/>
      <c r="J73" s="112">
        <v>250</v>
      </c>
      <c r="K73" s="31"/>
      <c r="L73" s="13"/>
      <c r="M73" s="3"/>
    </row>
    <row r="74" spans="1:13" ht="18" customHeight="1" x14ac:dyDescent="0.45">
      <c r="A74" s="4"/>
      <c r="B74" s="22"/>
      <c r="C74" s="38"/>
      <c r="D74" s="38"/>
      <c r="E74" s="40"/>
      <c r="F74" s="41"/>
      <c r="G74" s="23"/>
      <c r="H74" s="24"/>
      <c r="I74" s="12"/>
      <c r="J74" s="12"/>
      <c r="K74" s="13"/>
      <c r="L74" s="13"/>
      <c r="M74" s="3"/>
    </row>
    <row r="75" spans="1:13" ht="10.9" customHeight="1" x14ac:dyDescent="0.4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8" customHeight="1" x14ac:dyDescent="0.45">
      <c r="B76" s="32"/>
      <c r="C76" s="33"/>
      <c r="D76" s="33"/>
      <c r="E76" s="33"/>
      <c r="F76" s="33"/>
      <c r="G76" s="34"/>
      <c r="H76" s="34"/>
      <c r="I76" s="34"/>
      <c r="J76" s="34"/>
      <c r="K76" s="35"/>
      <c r="L76" s="35"/>
    </row>
    <row r="77" spans="1:13" ht="18" customHeight="1" x14ac:dyDescent="0.45">
      <c r="A77" s="20" t="s">
        <v>92</v>
      </c>
      <c r="B77" s="2" t="s">
        <v>106</v>
      </c>
      <c r="C77" s="33"/>
      <c r="D77" s="33"/>
      <c r="E77" s="33"/>
      <c r="F77" s="33"/>
      <c r="G77" s="34"/>
      <c r="H77" s="34"/>
      <c r="I77" s="34"/>
      <c r="J77" s="34"/>
      <c r="K77" s="35"/>
      <c r="L77" s="35"/>
    </row>
    <row r="78" spans="1:13" ht="18" customHeight="1" x14ac:dyDescent="0.45">
      <c r="B78" s="237" t="s">
        <v>20</v>
      </c>
      <c r="C78" s="238"/>
      <c r="D78" s="238"/>
      <c r="E78" s="238"/>
      <c r="F78" s="238"/>
      <c r="G78" s="238"/>
      <c r="H78" s="238"/>
      <c r="I78" s="238"/>
      <c r="J78" s="238"/>
      <c r="K78" s="11" t="s">
        <v>21</v>
      </c>
    </row>
    <row r="79" spans="1:13" ht="18" customHeight="1" x14ac:dyDescent="0.45">
      <c r="B79" s="239" t="s">
        <v>22</v>
      </c>
      <c r="C79" s="240"/>
      <c r="D79" s="240"/>
      <c r="E79" s="241"/>
      <c r="F79" s="242" t="s">
        <v>18</v>
      </c>
      <c r="G79" s="244" t="s">
        <v>3</v>
      </c>
      <c r="H79" s="245"/>
      <c r="I79" s="246"/>
      <c r="J79" s="255" t="s">
        <v>10</v>
      </c>
      <c r="K79" s="287" t="s">
        <v>11</v>
      </c>
    </row>
    <row r="80" spans="1:13" ht="18" customHeight="1" x14ac:dyDescent="0.45">
      <c r="B80" s="171" t="s">
        <v>97</v>
      </c>
      <c r="C80" s="172" t="s">
        <v>98</v>
      </c>
      <c r="D80" s="172"/>
      <c r="E80" s="173"/>
      <c r="F80" s="243"/>
      <c r="G80" s="247"/>
      <c r="H80" s="248"/>
      <c r="I80" s="249"/>
      <c r="J80" s="256"/>
      <c r="K80" s="288"/>
    </row>
    <row r="81" spans="1:12" ht="18" customHeight="1" x14ac:dyDescent="0.45">
      <c r="B81" s="174">
        <v>1080</v>
      </c>
      <c r="C81" s="266" t="str">
        <f>_xlfn.XLOOKUP(B81,'H 14 aanwijzingen'!$A$19:$A$71,'H 14 aanwijzingen'!$B$19:$B$71,"",1)</f>
        <v>Kruisposten pinbetalingen</v>
      </c>
      <c r="D81" s="267"/>
      <c r="E81" s="268"/>
      <c r="F81" s="175"/>
      <c r="G81" s="263">
        <v>2023</v>
      </c>
      <c r="H81" s="264"/>
      <c r="I81" s="265"/>
      <c r="J81" s="79"/>
      <c r="K81" s="135">
        <v>635.25</v>
      </c>
    </row>
    <row r="82" spans="1:12" ht="18" customHeight="1" x14ac:dyDescent="0.45">
      <c r="B82" s="174">
        <v>1050</v>
      </c>
      <c r="C82" s="266" t="str">
        <f>_xlfn.XLOOKUP(B82,'H 14 aanwijzingen'!$A$19:$A$71,'H 14 aanwijzingen'!$B$19:$B$71,"",1)</f>
        <v>Rabobank</v>
      </c>
      <c r="D82" s="267"/>
      <c r="E82" s="268"/>
      <c r="F82" s="175"/>
      <c r="G82" s="263">
        <v>2023</v>
      </c>
      <c r="H82" s="264"/>
      <c r="I82" s="265"/>
      <c r="J82" s="135">
        <v>635.25</v>
      </c>
      <c r="K82" s="135"/>
    </row>
    <row r="83" spans="1:12" ht="18" customHeight="1" x14ac:dyDescent="0.45">
      <c r="B83" s="174">
        <v>1070</v>
      </c>
      <c r="C83" s="266" t="str">
        <f>_xlfn.XLOOKUP(B83,'H 14 aanwijzingen'!$A$19:$A$71,'H 14 aanwijzingen'!$B$19:$B$71,"",1)</f>
        <v>Kruisposten</v>
      </c>
      <c r="D83" s="267"/>
      <c r="E83" s="268"/>
      <c r="F83" s="175"/>
      <c r="G83" s="263" t="s">
        <v>224</v>
      </c>
      <c r="H83" s="264"/>
      <c r="I83" s="265"/>
      <c r="J83" s="79"/>
      <c r="K83" s="135">
        <v>250</v>
      </c>
    </row>
    <row r="84" spans="1:12" ht="18" customHeight="1" x14ac:dyDescent="0.45">
      <c r="B84" s="174">
        <v>1050</v>
      </c>
      <c r="C84" s="266" t="str">
        <f>_xlfn.XLOOKUP(B84,'H 14 aanwijzingen'!$A$19:$A$71,'H 14 aanwijzingen'!$B$19:$B$71,"",1)</f>
        <v>Rabobank</v>
      </c>
      <c r="D84" s="267"/>
      <c r="E84" s="268"/>
      <c r="F84" s="175"/>
      <c r="G84" s="263" t="s">
        <v>224</v>
      </c>
      <c r="H84" s="264"/>
      <c r="I84" s="265"/>
      <c r="J84" s="135">
        <v>250</v>
      </c>
      <c r="K84" s="135"/>
    </row>
    <row r="85" spans="1:12" ht="18" customHeight="1" x14ac:dyDescent="0.45">
      <c r="B85" s="174"/>
      <c r="C85" s="266" t="str">
        <f>_xlfn.XLOOKUP(B85,'H 14 aanwijzingen'!$A$19:$A$71,'H 14 aanwijzingen'!$B$19:$B$71,"",1)</f>
        <v/>
      </c>
      <c r="D85" s="267"/>
      <c r="E85" s="268"/>
      <c r="F85" s="175"/>
      <c r="G85" s="274"/>
      <c r="H85" s="275"/>
      <c r="I85" s="276"/>
      <c r="J85" s="188"/>
      <c r="K85" s="189"/>
      <c r="L85" s="35"/>
    </row>
    <row r="86" spans="1:12" ht="18" customHeight="1" x14ac:dyDescent="0.45">
      <c r="B86" s="25"/>
      <c r="C86" s="26"/>
      <c r="D86" s="26"/>
      <c r="E86" s="26"/>
      <c r="F86" s="27"/>
      <c r="G86" s="28"/>
      <c r="H86" s="28"/>
      <c r="I86" s="28"/>
      <c r="J86" s="29"/>
      <c r="K86" s="30"/>
      <c r="L86" s="35"/>
    </row>
    <row r="87" spans="1:12" ht="18" customHeight="1" x14ac:dyDescent="0.45">
      <c r="A87" s="20" t="s">
        <v>93</v>
      </c>
      <c r="B87" s="2" t="s">
        <v>256</v>
      </c>
      <c r="C87" s="33"/>
      <c r="D87" s="33"/>
      <c r="E87" s="33"/>
      <c r="F87" s="33"/>
      <c r="G87" s="34"/>
      <c r="H87" s="34"/>
      <c r="I87" s="34"/>
      <c r="J87" s="34"/>
      <c r="K87" s="35"/>
      <c r="L87" s="35"/>
    </row>
    <row r="88" spans="1:12" ht="18" customHeight="1" x14ac:dyDescent="0.45">
      <c r="B88" s="284" t="s">
        <v>124</v>
      </c>
      <c r="C88" s="285"/>
      <c r="D88" s="285"/>
      <c r="E88" s="285"/>
      <c r="F88" s="285"/>
      <c r="G88" s="285"/>
      <c r="H88" s="285"/>
      <c r="I88" s="285"/>
      <c r="J88" s="10" t="s">
        <v>7</v>
      </c>
      <c r="L88" s="35"/>
    </row>
    <row r="89" spans="1:12" ht="28.15" customHeight="1" x14ac:dyDescent="0.45">
      <c r="B89" s="190" t="s">
        <v>9</v>
      </c>
      <c r="C89" s="190" t="s">
        <v>0</v>
      </c>
      <c r="D89" s="190" t="s">
        <v>17</v>
      </c>
      <c r="E89" s="292" t="s">
        <v>3</v>
      </c>
      <c r="F89" s="292"/>
      <c r="G89" s="292"/>
      <c r="H89" s="292"/>
      <c r="I89" s="194" t="s">
        <v>10</v>
      </c>
      <c r="J89" s="194" t="s">
        <v>11</v>
      </c>
      <c r="L89" s="35"/>
    </row>
    <row r="90" spans="1:12" ht="18" customHeight="1" x14ac:dyDescent="0.45">
      <c r="B90" s="191" t="s">
        <v>262</v>
      </c>
      <c r="C90" s="170">
        <v>10</v>
      </c>
      <c r="D90" s="170" t="s">
        <v>252</v>
      </c>
      <c r="E90" s="260" t="s">
        <v>254</v>
      </c>
      <c r="F90" s="261"/>
      <c r="G90" s="261"/>
      <c r="H90" s="262"/>
      <c r="I90" s="135">
        <v>250</v>
      </c>
      <c r="J90" s="135"/>
      <c r="L90" s="35"/>
    </row>
    <row r="91" spans="1:12" ht="18" customHeight="1" x14ac:dyDescent="0.45">
      <c r="B91" s="191" t="s">
        <v>262</v>
      </c>
      <c r="C91" s="192">
        <v>20</v>
      </c>
      <c r="D91" s="193" t="s">
        <v>252</v>
      </c>
      <c r="E91" s="263" t="s">
        <v>224</v>
      </c>
      <c r="F91" s="264"/>
      <c r="G91" s="264"/>
      <c r="H91" s="265"/>
      <c r="I91" s="135"/>
      <c r="J91" s="135">
        <v>250</v>
      </c>
      <c r="L91" s="35"/>
    </row>
    <row r="92" spans="1:12" ht="18" customHeight="1" x14ac:dyDescent="0.45">
      <c r="B92" s="181"/>
      <c r="C92" s="181"/>
      <c r="D92" s="181"/>
      <c r="E92" s="281" t="s">
        <v>192</v>
      </c>
      <c r="F92" s="282"/>
      <c r="G92" s="282"/>
      <c r="H92" s="283"/>
      <c r="I92" s="185">
        <f>SUM(I90:I91)</f>
        <v>250</v>
      </c>
      <c r="J92" s="186">
        <f>SUM(J90:J91)</f>
        <v>250</v>
      </c>
      <c r="L92" s="35"/>
    </row>
    <row r="93" spans="1:12" ht="18" customHeight="1" x14ac:dyDescent="0.45">
      <c r="B93" s="182"/>
      <c r="C93" s="182"/>
      <c r="D93" s="182"/>
      <c r="E93" s="293"/>
      <c r="F93" s="294"/>
      <c r="G93" s="294"/>
      <c r="H93" s="295"/>
      <c r="I93" s="187"/>
      <c r="J93" s="195"/>
      <c r="K93" s="35"/>
      <c r="L93" s="35"/>
    </row>
    <row r="94" spans="1:12" ht="18" customHeight="1" x14ac:dyDescent="0.45">
      <c r="B94" s="32"/>
      <c r="C94" s="33"/>
      <c r="D94" s="33"/>
      <c r="E94" s="33"/>
      <c r="F94" s="33"/>
      <c r="G94" s="34"/>
      <c r="H94" s="34"/>
      <c r="I94" s="34"/>
      <c r="J94" s="34"/>
      <c r="K94" s="35"/>
      <c r="L94" s="35"/>
    </row>
    <row r="95" spans="1:12" ht="18" customHeight="1" x14ac:dyDescent="0.45">
      <c r="A95" s="20" t="s">
        <v>100</v>
      </c>
      <c r="B95" s="2" t="s">
        <v>257</v>
      </c>
      <c r="C95" s="33"/>
      <c r="D95" s="33"/>
      <c r="E95" s="33"/>
      <c r="F95" s="33"/>
      <c r="G95" s="34"/>
      <c r="H95" s="34"/>
      <c r="I95" s="34"/>
      <c r="J95" s="34"/>
      <c r="L95" s="35"/>
    </row>
    <row r="96" spans="1:12" ht="18" customHeight="1" x14ac:dyDescent="0.45">
      <c r="B96" s="284" t="s">
        <v>125</v>
      </c>
      <c r="C96" s="285"/>
      <c r="D96" s="285"/>
      <c r="E96" s="285"/>
      <c r="F96" s="285"/>
      <c r="G96" s="285"/>
      <c r="H96" s="285"/>
      <c r="I96" s="285"/>
      <c r="J96" s="10" t="s">
        <v>7</v>
      </c>
      <c r="L96" s="35"/>
    </row>
    <row r="97" spans="1:12" ht="27" customHeight="1" x14ac:dyDescent="0.45">
      <c r="B97" s="190" t="s">
        <v>9</v>
      </c>
      <c r="C97" s="190" t="s">
        <v>0</v>
      </c>
      <c r="D97" s="190" t="s">
        <v>17</v>
      </c>
      <c r="E97" s="292" t="s">
        <v>3</v>
      </c>
      <c r="F97" s="292"/>
      <c r="G97" s="292"/>
      <c r="H97" s="292"/>
      <c r="I97" s="194" t="s">
        <v>10</v>
      </c>
      <c r="J97" s="194" t="s">
        <v>11</v>
      </c>
      <c r="L97" s="35"/>
    </row>
    <row r="98" spans="1:12" ht="18" customHeight="1" x14ac:dyDescent="0.45">
      <c r="B98" s="191" t="s">
        <v>262</v>
      </c>
      <c r="C98" s="170">
        <v>10</v>
      </c>
      <c r="D98" s="170" t="s">
        <v>252</v>
      </c>
      <c r="E98" s="260">
        <v>2025</v>
      </c>
      <c r="F98" s="261"/>
      <c r="G98" s="261"/>
      <c r="H98" s="262"/>
      <c r="I98" s="135">
        <v>635.25</v>
      </c>
      <c r="J98" s="135"/>
      <c r="L98" s="35"/>
    </row>
    <row r="99" spans="1:12" ht="18" customHeight="1" x14ac:dyDescent="0.45">
      <c r="B99" s="191" t="s">
        <v>262</v>
      </c>
      <c r="C99" s="192">
        <v>20</v>
      </c>
      <c r="D99" s="193" t="str">
        <f>D98</f>
        <v>2024-023</v>
      </c>
      <c r="E99" s="263">
        <v>2025</v>
      </c>
      <c r="F99" s="264"/>
      <c r="G99" s="264"/>
      <c r="H99" s="265"/>
      <c r="I99" s="135"/>
      <c r="J99" s="196">
        <v>635.25</v>
      </c>
      <c r="L99" s="35"/>
    </row>
    <row r="100" spans="1:12" ht="18" customHeight="1" x14ac:dyDescent="0.45">
      <c r="B100" s="181"/>
      <c r="C100" s="181"/>
      <c r="D100" s="181"/>
      <c r="E100" s="281" t="s">
        <v>192</v>
      </c>
      <c r="F100" s="282"/>
      <c r="G100" s="282"/>
      <c r="H100" s="283"/>
      <c r="I100" s="185">
        <f>SUM(I98:I99)</f>
        <v>635.25</v>
      </c>
      <c r="J100" s="197">
        <f>SUM(J99)</f>
        <v>635.25</v>
      </c>
      <c r="L100" s="35"/>
    </row>
    <row r="101" spans="1:12" ht="18" customHeight="1" x14ac:dyDescent="0.45">
      <c r="B101" s="182"/>
      <c r="C101" s="182"/>
      <c r="D101" s="182"/>
      <c r="E101" s="293"/>
      <c r="F101" s="294"/>
      <c r="G101" s="294"/>
      <c r="H101" s="295"/>
      <c r="I101" s="187"/>
      <c r="J101" s="198"/>
      <c r="K101" s="62"/>
      <c r="L101" s="35"/>
    </row>
    <row r="102" spans="1:12" ht="18" customHeight="1" x14ac:dyDescent="0.45">
      <c r="B102" s="63"/>
      <c r="C102" s="21"/>
      <c r="D102" s="21"/>
      <c r="E102" s="64"/>
      <c r="F102" s="64"/>
      <c r="G102" s="64"/>
      <c r="H102" s="64"/>
      <c r="I102" s="65"/>
      <c r="J102" s="34"/>
      <c r="K102" s="35"/>
      <c r="L102" s="35"/>
    </row>
    <row r="103" spans="1:12" ht="18" customHeight="1" x14ac:dyDescent="0.45">
      <c r="B103" s="32"/>
      <c r="C103" s="33"/>
      <c r="D103" s="33"/>
      <c r="E103" s="33"/>
      <c r="F103" s="33"/>
      <c r="G103" s="34"/>
      <c r="H103" s="34"/>
      <c r="I103" s="34"/>
      <c r="J103" s="34"/>
      <c r="K103" s="35"/>
      <c r="L103" s="35"/>
    </row>
    <row r="104" spans="1:12" ht="18" customHeight="1" x14ac:dyDescent="0.45">
      <c r="B104" s="1" t="s">
        <v>126</v>
      </c>
      <c r="C104" s="33"/>
      <c r="D104" s="33"/>
      <c r="E104" s="33"/>
      <c r="F104" s="33"/>
      <c r="G104" s="34"/>
      <c r="H104" s="34"/>
      <c r="I104" s="34"/>
      <c r="J104" s="34"/>
      <c r="K104" s="35"/>
      <c r="L104" s="35"/>
    </row>
    <row r="105" spans="1:12" ht="18" customHeight="1" thickBot="1" x14ac:dyDescent="0.5">
      <c r="A105" s="20" t="s">
        <v>12</v>
      </c>
      <c r="B105" s="2" t="s">
        <v>264</v>
      </c>
      <c r="C105" s="33"/>
      <c r="D105" s="33"/>
      <c r="E105" s="33"/>
      <c r="F105" s="33"/>
      <c r="G105" s="34"/>
      <c r="H105" s="34"/>
      <c r="I105" s="34"/>
      <c r="J105" s="34"/>
      <c r="K105" s="35"/>
      <c r="L105" s="35"/>
    </row>
    <row r="106" spans="1:12" ht="18" customHeight="1" x14ac:dyDescent="0.45">
      <c r="B106" s="299" t="s">
        <v>127</v>
      </c>
      <c r="C106" s="300"/>
      <c r="D106" s="300"/>
      <c r="E106" s="300"/>
      <c r="F106" s="66" t="s">
        <v>263</v>
      </c>
      <c r="G106" s="34"/>
      <c r="H106" s="34"/>
      <c r="I106" s="34"/>
      <c r="J106" s="34"/>
      <c r="K106" s="35"/>
      <c r="L106" s="35"/>
    </row>
    <row r="107" spans="1:12" ht="18" customHeight="1" x14ac:dyDescent="0.45">
      <c r="B107" s="67" t="s">
        <v>128</v>
      </c>
      <c r="C107" s="301">
        <v>45473</v>
      </c>
      <c r="D107" s="302"/>
      <c r="E107" s="302"/>
      <c r="F107" s="303"/>
      <c r="G107" s="34"/>
      <c r="H107" s="34"/>
      <c r="I107" s="34"/>
      <c r="J107" s="34"/>
      <c r="K107" s="35"/>
      <c r="L107" s="35"/>
    </row>
    <row r="108" spans="1:12" ht="18" customHeight="1" x14ac:dyDescent="0.45">
      <c r="B108" s="67" t="s">
        <v>129</v>
      </c>
      <c r="C108" s="260" t="s">
        <v>65</v>
      </c>
      <c r="D108" s="261"/>
      <c r="E108" s="261"/>
      <c r="F108" s="304"/>
      <c r="G108" s="34"/>
      <c r="H108" s="34"/>
      <c r="I108" s="34"/>
      <c r="J108" s="34"/>
      <c r="K108" s="35"/>
      <c r="L108" s="35"/>
    </row>
    <row r="109" spans="1:12" ht="18" customHeight="1" x14ac:dyDescent="0.45">
      <c r="B109" s="67" t="s">
        <v>130</v>
      </c>
      <c r="C109" s="305"/>
      <c r="D109" s="306"/>
      <c r="E109" s="68" t="s">
        <v>131</v>
      </c>
      <c r="F109" s="69" t="s">
        <v>132</v>
      </c>
      <c r="G109" s="34"/>
      <c r="H109" s="34"/>
      <c r="I109" s="34"/>
      <c r="J109" s="34"/>
      <c r="K109" s="35"/>
      <c r="L109" s="35"/>
    </row>
    <row r="110" spans="1:12" ht="18" customHeight="1" x14ac:dyDescent="0.45">
      <c r="B110" s="70"/>
      <c r="C110" s="296" t="s">
        <v>133</v>
      </c>
      <c r="D110" s="296"/>
      <c r="E110" s="37">
        <v>-1</v>
      </c>
      <c r="F110" s="140">
        <v>-45</v>
      </c>
      <c r="G110" s="34"/>
      <c r="H110" s="34"/>
      <c r="I110" s="34"/>
      <c r="J110" s="34"/>
      <c r="K110" s="35"/>
      <c r="L110" s="35"/>
    </row>
    <row r="111" spans="1:12" ht="18" customHeight="1" x14ac:dyDescent="0.45">
      <c r="B111" s="70"/>
      <c r="C111" s="296" t="s">
        <v>134</v>
      </c>
      <c r="D111" s="296"/>
      <c r="E111" s="37">
        <v>0</v>
      </c>
      <c r="F111" s="140"/>
      <c r="G111" s="34"/>
      <c r="H111" s="34"/>
      <c r="I111" s="34"/>
      <c r="J111" s="34"/>
      <c r="K111" s="35"/>
      <c r="L111" s="35"/>
    </row>
    <row r="112" spans="1:12" ht="18" customHeight="1" x14ac:dyDescent="0.45">
      <c r="B112" s="70"/>
      <c r="C112" s="296" t="s">
        <v>135</v>
      </c>
      <c r="D112" s="296"/>
      <c r="E112" s="37">
        <v>0</v>
      </c>
      <c r="F112" s="140"/>
      <c r="G112" s="34"/>
      <c r="H112" s="34"/>
      <c r="I112" s="34"/>
      <c r="J112" s="34"/>
      <c r="K112" s="35"/>
      <c r="L112" s="35"/>
    </row>
    <row r="113" spans="1:12" ht="18" customHeight="1" thickBot="1" x14ac:dyDescent="0.5">
      <c r="B113" s="71"/>
      <c r="C113" s="297"/>
      <c r="D113" s="298"/>
      <c r="E113" s="141"/>
      <c r="F113" s="142">
        <f>SUM(F110:F112)</f>
        <v>-45</v>
      </c>
      <c r="G113" s="34"/>
      <c r="H113" s="34"/>
      <c r="I113" s="34"/>
      <c r="J113" s="34"/>
      <c r="K113" s="35"/>
      <c r="L113" s="35"/>
    </row>
    <row r="114" spans="1:12" ht="18" customHeight="1" x14ac:dyDescent="0.45">
      <c r="B114" s="32"/>
      <c r="C114" s="33"/>
      <c r="D114" s="33"/>
      <c r="E114" s="33"/>
      <c r="F114" s="33"/>
      <c r="G114" s="34"/>
      <c r="H114" s="34"/>
      <c r="I114" s="34"/>
      <c r="J114" s="34"/>
      <c r="K114" s="35"/>
      <c r="L114" s="35"/>
    </row>
    <row r="115" spans="1:12" ht="18" customHeight="1" x14ac:dyDescent="0.45">
      <c r="A115" s="20" t="s">
        <v>16</v>
      </c>
      <c r="B115" s="2" t="s">
        <v>258</v>
      </c>
    </row>
    <row r="116" spans="1:12" ht="18" customHeight="1" x14ac:dyDescent="0.45">
      <c r="B116" s="237" t="s">
        <v>20</v>
      </c>
      <c r="C116" s="238"/>
      <c r="D116" s="238"/>
      <c r="E116" s="238"/>
      <c r="F116" s="238"/>
      <c r="G116" s="238"/>
      <c r="H116" s="238"/>
      <c r="I116" s="238"/>
      <c r="J116" s="238"/>
      <c r="K116" s="11" t="s">
        <v>21</v>
      </c>
    </row>
    <row r="117" spans="1:12" ht="18" customHeight="1" x14ac:dyDescent="0.45">
      <c r="B117" s="239" t="s">
        <v>22</v>
      </c>
      <c r="C117" s="240"/>
      <c r="D117" s="240"/>
      <c r="E117" s="241"/>
      <c r="F117" s="242" t="s">
        <v>18</v>
      </c>
      <c r="G117" s="244" t="s">
        <v>3</v>
      </c>
      <c r="H117" s="245"/>
      <c r="I117" s="246"/>
      <c r="J117" s="255" t="s">
        <v>10</v>
      </c>
      <c r="K117" s="287" t="s">
        <v>11</v>
      </c>
    </row>
    <row r="118" spans="1:12" ht="18" customHeight="1" x14ac:dyDescent="0.45">
      <c r="B118" s="171" t="s">
        <v>97</v>
      </c>
      <c r="C118" s="172" t="s">
        <v>98</v>
      </c>
      <c r="D118" s="172"/>
      <c r="E118" s="173"/>
      <c r="F118" s="243"/>
      <c r="G118" s="247"/>
      <c r="H118" s="248"/>
      <c r="I118" s="249"/>
      <c r="J118" s="256"/>
      <c r="K118" s="288"/>
    </row>
    <row r="119" spans="1:12" ht="18" customHeight="1" x14ac:dyDescent="0.45">
      <c r="B119" s="174">
        <v>3000</v>
      </c>
      <c r="C119" s="266" t="str">
        <f>_xlfn.XLOOKUP(B119,'H 14 aanwijzingen'!$A$19:$A$71,'H 14 aanwijzingen'!$B$19:$B$71,"",1)</f>
        <v>Voorraad goederen</v>
      </c>
      <c r="D119" s="267"/>
      <c r="E119" s="268"/>
      <c r="F119" s="193">
        <v>30010</v>
      </c>
      <c r="G119" s="273" t="s">
        <v>225</v>
      </c>
      <c r="H119" s="273"/>
      <c r="I119" s="273"/>
      <c r="J119" s="199"/>
      <c r="K119" s="200">
        <v>45</v>
      </c>
    </row>
    <row r="120" spans="1:12" ht="18" customHeight="1" x14ac:dyDescent="0.45">
      <c r="B120" s="174">
        <v>4960</v>
      </c>
      <c r="C120" s="266" t="str">
        <f>_xlfn.XLOOKUP(B120,'H 14 aanwijzingen'!$A$19:$A$71,'H 14 aanwijzingen'!$B$19:$B$71,"",1)</f>
        <v>Voorraadverschillen</v>
      </c>
      <c r="D120" s="267"/>
      <c r="E120" s="268"/>
      <c r="F120" s="193"/>
      <c r="G120" s="273" t="s">
        <v>225</v>
      </c>
      <c r="H120" s="273"/>
      <c r="I120" s="273"/>
      <c r="J120" s="199">
        <v>45</v>
      </c>
      <c r="K120" s="200"/>
      <c r="L120" s="76"/>
    </row>
    <row r="121" spans="1:12" ht="18" customHeight="1" x14ac:dyDescent="0.45">
      <c r="B121" s="174"/>
      <c r="C121" s="266" t="str">
        <f>_xlfn.XLOOKUP(B121,'H 14 aanwijzingen'!$A$19:$A$71,'H 14 aanwijzingen'!$B$19:$B$71,"",1)</f>
        <v/>
      </c>
      <c r="D121" s="267"/>
      <c r="E121" s="268"/>
      <c r="F121" s="175"/>
      <c r="G121" s="274"/>
      <c r="H121" s="275"/>
      <c r="I121" s="276"/>
      <c r="J121" s="188"/>
      <c r="K121" s="189"/>
      <c r="L121" s="76"/>
    </row>
    <row r="122" spans="1:12" ht="15" customHeight="1" x14ac:dyDescent="0.45">
      <c r="B122" s="25"/>
      <c r="C122" s="26"/>
      <c r="D122" s="26"/>
      <c r="E122" s="26"/>
      <c r="F122" s="27"/>
      <c r="G122" s="28"/>
      <c r="H122" s="28"/>
      <c r="I122" s="28"/>
      <c r="J122" s="29"/>
      <c r="K122" s="30"/>
      <c r="L122" s="76"/>
    </row>
    <row r="123" spans="1:12" ht="15" customHeight="1" x14ac:dyDescent="0.45">
      <c r="B123" s="25"/>
      <c r="C123" s="26"/>
      <c r="D123" s="26"/>
      <c r="E123" s="26"/>
      <c r="F123" s="27"/>
      <c r="G123" s="28"/>
      <c r="H123" s="28"/>
      <c r="I123" s="28"/>
      <c r="J123" s="29"/>
      <c r="K123" s="30"/>
      <c r="L123" s="76"/>
    </row>
    <row r="124" spans="1:12" ht="18" customHeight="1" x14ac:dyDescent="0.45">
      <c r="B124" s="1" t="s">
        <v>136</v>
      </c>
      <c r="C124" s="73"/>
      <c r="D124" s="73"/>
      <c r="E124" s="74"/>
      <c r="F124" s="33"/>
      <c r="G124" s="36"/>
      <c r="H124" s="36"/>
      <c r="I124" s="36"/>
      <c r="J124" s="36"/>
      <c r="K124" s="75"/>
      <c r="L124" s="76"/>
    </row>
    <row r="125" spans="1:12" ht="18" customHeight="1" x14ac:dyDescent="0.45">
      <c r="A125" s="20" t="s">
        <v>12</v>
      </c>
      <c r="B125" s="2" t="s">
        <v>137</v>
      </c>
      <c r="C125" s="73"/>
      <c r="D125" s="73"/>
      <c r="E125" s="74"/>
      <c r="F125" s="33"/>
      <c r="G125" s="36"/>
      <c r="H125" s="36"/>
      <c r="I125" s="36"/>
      <c r="J125" s="36"/>
      <c r="K125" s="75"/>
      <c r="L125" s="76"/>
    </row>
    <row r="126" spans="1:12" ht="18" customHeight="1" x14ac:dyDescent="0.45">
      <c r="B126" s="237" t="s">
        <v>20</v>
      </c>
      <c r="C126" s="238"/>
      <c r="D126" s="238"/>
      <c r="E126" s="238"/>
      <c r="F126" s="238"/>
      <c r="G126" s="238"/>
      <c r="H126" s="238"/>
      <c r="I126" s="238"/>
      <c r="J126" s="238"/>
      <c r="K126" s="11" t="s">
        <v>21</v>
      </c>
    </row>
    <row r="127" spans="1:12" ht="18" customHeight="1" x14ac:dyDescent="0.45">
      <c r="B127" s="239" t="s">
        <v>22</v>
      </c>
      <c r="C127" s="240"/>
      <c r="D127" s="240"/>
      <c r="E127" s="241"/>
      <c r="F127" s="242" t="s">
        <v>18</v>
      </c>
      <c r="G127" s="244" t="s">
        <v>3</v>
      </c>
      <c r="H127" s="245"/>
      <c r="I127" s="246"/>
      <c r="J127" s="255" t="s">
        <v>10</v>
      </c>
      <c r="K127" s="287" t="s">
        <v>11</v>
      </c>
    </row>
    <row r="128" spans="1:12" ht="18" customHeight="1" x14ac:dyDescent="0.45">
      <c r="B128" s="171" t="s">
        <v>97</v>
      </c>
      <c r="C128" s="172" t="s">
        <v>98</v>
      </c>
      <c r="D128" s="172"/>
      <c r="E128" s="173"/>
      <c r="F128" s="243"/>
      <c r="G128" s="247"/>
      <c r="H128" s="248"/>
      <c r="I128" s="249"/>
      <c r="J128" s="256"/>
      <c r="K128" s="288"/>
    </row>
    <row r="129" spans="1:12" ht="18" customHeight="1" x14ac:dyDescent="0.45">
      <c r="B129" s="174">
        <v>4970</v>
      </c>
      <c r="C129" s="266" t="str">
        <f>_xlfn.XLOOKUP(B129,'H 14 aanwijzingen'!$A$19:$A$71,'H 14 aanwijzingen'!$B$19:$B$71,"",1)</f>
        <v>Kasverschillen</v>
      </c>
      <c r="D129" s="267"/>
      <c r="E129" s="268"/>
      <c r="F129" s="175"/>
      <c r="G129" s="273" t="s">
        <v>219</v>
      </c>
      <c r="H129" s="273"/>
      <c r="I129" s="273"/>
      <c r="J129" s="199">
        <v>5</v>
      </c>
      <c r="K129" s="200"/>
    </row>
    <row r="130" spans="1:12" ht="18" customHeight="1" x14ac:dyDescent="0.45">
      <c r="B130" s="174">
        <v>1000</v>
      </c>
      <c r="C130" s="266" t="str">
        <f>_xlfn.XLOOKUP(B130,'H 14 aanwijzingen'!$A$19:$A$71,'H 14 aanwijzingen'!$B$19:$B$71,"",1)</f>
        <v>Kas</v>
      </c>
      <c r="D130" s="267"/>
      <c r="E130" s="268"/>
      <c r="F130" s="175"/>
      <c r="G130" s="273" t="s">
        <v>219</v>
      </c>
      <c r="H130" s="273"/>
      <c r="I130" s="273"/>
      <c r="J130" s="199"/>
      <c r="K130" s="200">
        <v>5</v>
      </c>
    </row>
    <row r="131" spans="1:12" ht="18" customHeight="1" x14ac:dyDescent="0.45">
      <c r="B131" s="174"/>
      <c r="C131" s="266" t="str">
        <f>_xlfn.XLOOKUP(B131,'H 14 aanwijzingen'!$A$19:$A$71,'H 14 aanwijzingen'!$B$19:$B$71,"",1)</f>
        <v/>
      </c>
      <c r="D131" s="267"/>
      <c r="E131" s="268"/>
      <c r="F131" s="175"/>
      <c r="G131" s="274"/>
      <c r="H131" s="275"/>
      <c r="I131" s="276"/>
      <c r="J131" s="188"/>
      <c r="K131" s="189"/>
    </row>
    <row r="132" spans="1:12" ht="18" customHeight="1" x14ac:dyDescent="0.45">
      <c r="B132" s="86"/>
      <c r="C132" s="87"/>
      <c r="D132" s="87"/>
      <c r="E132" s="88"/>
      <c r="F132" s="89"/>
      <c r="G132" s="90"/>
      <c r="H132" s="90"/>
      <c r="I132" s="90"/>
      <c r="J132" s="91"/>
      <c r="K132" s="92"/>
    </row>
    <row r="133" spans="1:12" ht="15" customHeight="1" x14ac:dyDescent="0.45">
      <c r="B133" s="72"/>
      <c r="C133" s="73"/>
      <c r="D133" s="73"/>
      <c r="E133" s="74"/>
      <c r="F133" s="33"/>
      <c r="G133" s="36"/>
      <c r="H133" s="36"/>
      <c r="I133" s="36"/>
      <c r="J133" s="36"/>
      <c r="K133" s="75"/>
      <c r="L133" s="76"/>
    </row>
    <row r="134" spans="1:12" ht="18" customHeight="1" x14ac:dyDescent="0.45">
      <c r="A134" s="20" t="s">
        <v>16</v>
      </c>
      <c r="B134" s="2" t="s">
        <v>138</v>
      </c>
      <c r="C134" s="73"/>
      <c r="D134" s="73"/>
      <c r="E134" s="74"/>
      <c r="F134" s="33"/>
      <c r="G134" s="36"/>
      <c r="H134" s="36"/>
      <c r="I134" s="36"/>
      <c r="J134" s="36"/>
      <c r="K134" s="75"/>
      <c r="L134" s="76"/>
    </row>
    <row r="135" spans="1:12" ht="18" customHeight="1" x14ac:dyDescent="0.45">
      <c r="B135" s="237" t="s">
        <v>20</v>
      </c>
      <c r="C135" s="238"/>
      <c r="D135" s="238"/>
      <c r="E135" s="238"/>
      <c r="F135" s="238"/>
      <c r="G135" s="238"/>
      <c r="H135" s="238"/>
      <c r="I135" s="238"/>
      <c r="J135" s="238"/>
      <c r="K135" s="11" t="s">
        <v>21</v>
      </c>
    </row>
    <row r="136" spans="1:12" ht="18" customHeight="1" x14ac:dyDescent="0.45">
      <c r="B136" s="239" t="s">
        <v>22</v>
      </c>
      <c r="C136" s="240"/>
      <c r="D136" s="240"/>
      <c r="E136" s="241"/>
      <c r="F136" s="242" t="s">
        <v>18</v>
      </c>
      <c r="G136" s="244" t="s">
        <v>3</v>
      </c>
      <c r="H136" s="245"/>
      <c r="I136" s="246"/>
      <c r="J136" s="255" t="s">
        <v>10</v>
      </c>
      <c r="K136" s="287" t="s">
        <v>11</v>
      </c>
    </row>
    <row r="137" spans="1:12" ht="18" customHeight="1" x14ac:dyDescent="0.45">
      <c r="B137" s="171" t="s">
        <v>97</v>
      </c>
      <c r="C137" s="172" t="s">
        <v>98</v>
      </c>
      <c r="D137" s="172"/>
      <c r="E137" s="173"/>
      <c r="F137" s="243"/>
      <c r="G137" s="247"/>
      <c r="H137" s="248"/>
      <c r="I137" s="249"/>
      <c r="J137" s="256"/>
      <c r="K137" s="288"/>
    </row>
    <row r="138" spans="1:12" ht="18" customHeight="1" x14ac:dyDescent="0.45">
      <c r="B138" s="174">
        <v>4960</v>
      </c>
      <c r="C138" s="266" t="str">
        <f>_xlfn.XLOOKUP(B138,'H 14 aanwijzingen'!$A$19:$A$71,'H 14 aanwijzingen'!$B$19:$B$71,"",1)</f>
        <v>Voorraadverschillen</v>
      </c>
      <c r="D138" s="267"/>
      <c r="E138" s="268"/>
      <c r="F138" s="193"/>
      <c r="G138" s="273" t="s">
        <v>225</v>
      </c>
      <c r="H138" s="273"/>
      <c r="I138" s="273"/>
      <c r="J138" s="199">
        <v>100</v>
      </c>
      <c r="K138" s="200"/>
    </row>
    <row r="139" spans="1:12" ht="18" customHeight="1" x14ac:dyDescent="0.45">
      <c r="B139" s="174">
        <v>3000</v>
      </c>
      <c r="C139" s="266" t="str">
        <f>_xlfn.XLOOKUP(B139,'H 14 aanwijzingen'!$A$19:$A$71,'H 14 aanwijzingen'!$B$19:$B$71,"",1)</f>
        <v>Voorraad goederen</v>
      </c>
      <c r="D139" s="267"/>
      <c r="E139" s="268"/>
      <c r="F139" s="193">
        <v>30012</v>
      </c>
      <c r="G139" s="273" t="s">
        <v>225</v>
      </c>
      <c r="H139" s="273"/>
      <c r="I139" s="273"/>
      <c r="J139" s="199"/>
      <c r="K139" s="200">
        <v>20</v>
      </c>
    </row>
    <row r="140" spans="1:12" ht="18" customHeight="1" x14ac:dyDescent="0.45">
      <c r="B140" s="174">
        <v>3000</v>
      </c>
      <c r="C140" s="266" t="str">
        <f>_xlfn.XLOOKUP(B140,'H 14 aanwijzingen'!$A$19:$A$71,'H 14 aanwijzingen'!$B$19:$B$71,"",1)</f>
        <v>Voorraad goederen</v>
      </c>
      <c r="D140" s="267"/>
      <c r="E140" s="268"/>
      <c r="F140" s="193">
        <v>30013</v>
      </c>
      <c r="G140" s="273" t="s">
        <v>225</v>
      </c>
      <c r="H140" s="273"/>
      <c r="I140" s="273"/>
      <c r="J140" s="199"/>
      <c r="K140" s="200">
        <v>80</v>
      </c>
    </row>
    <row r="141" spans="1:12" ht="18" customHeight="1" x14ac:dyDescent="0.45">
      <c r="B141" s="174"/>
      <c r="C141" s="266" t="str">
        <f>_xlfn.XLOOKUP(B141,'H 14 aanwijzingen'!$A$19:$A$71,'H 14 aanwijzingen'!$B$19:$B$71,"",1)</f>
        <v/>
      </c>
      <c r="D141" s="267"/>
      <c r="E141" s="268"/>
      <c r="F141" s="175"/>
      <c r="G141" s="274"/>
      <c r="H141" s="275"/>
      <c r="I141" s="276"/>
      <c r="J141" s="188"/>
      <c r="K141" s="189"/>
    </row>
    <row r="142" spans="1:12" ht="15" customHeight="1" x14ac:dyDescent="0.45">
      <c r="B142" s="72"/>
      <c r="C142" s="73"/>
      <c r="D142" s="73"/>
      <c r="E142" s="74"/>
      <c r="F142" s="33"/>
      <c r="G142" s="36"/>
      <c r="H142" s="36"/>
      <c r="I142" s="36"/>
      <c r="J142" s="36"/>
      <c r="K142" s="75"/>
      <c r="L142" s="76"/>
    </row>
    <row r="143" spans="1:12" ht="15" customHeight="1" x14ac:dyDescent="0.45">
      <c r="B143" s="72"/>
      <c r="C143" s="73"/>
      <c r="D143" s="73"/>
      <c r="E143" s="74"/>
      <c r="F143" s="33"/>
      <c r="G143" s="36"/>
      <c r="H143" s="36"/>
      <c r="I143" s="36"/>
      <c r="J143" s="36"/>
      <c r="K143" s="75"/>
      <c r="L143" s="76"/>
    </row>
    <row r="144" spans="1:12" ht="18" customHeight="1" x14ac:dyDescent="0.45">
      <c r="A144" s="20" t="s">
        <v>13</v>
      </c>
      <c r="B144" s="2" t="s">
        <v>139</v>
      </c>
      <c r="C144" s="73"/>
      <c r="D144" s="73"/>
      <c r="E144" s="74"/>
      <c r="F144" s="33"/>
      <c r="G144" s="36"/>
      <c r="H144" s="36"/>
      <c r="I144" s="36"/>
      <c r="J144" s="36"/>
      <c r="K144" s="75"/>
      <c r="L144" s="76"/>
    </row>
    <row r="145" spans="2:11" s="20" customFormat="1" ht="18" customHeight="1" x14ac:dyDescent="0.45">
      <c r="B145" s="202" t="s">
        <v>140</v>
      </c>
      <c r="C145" s="269" t="s">
        <v>141</v>
      </c>
      <c r="D145" s="269"/>
      <c r="E145" s="269"/>
      <c r="F145" s="270" t="s">
        <v>142</v>
      </c>
      <c r="G145" s="270"/>
      <c r="H145" s="271" t="s">
        <v>143</v>
      </c>
      <c r="I145" s="271"/>
      <c r="J145" s="77" t="s">
        <v>144</v>
      </c>
      <c r="K145" s="77"/>
    </row>
    <row r="146" spans="2:11" s="20" customFormat="1" ht="18" customHeight="1" x14ac:dyDescent="0.45">
      <c r="B146" s="202" t="s">
        <v>145</v>
      </c>
      <c r="C146" s="269" t="s">
        <v>146</v>
      </c>
      <c r="D146" s="269"/>
      <c r="E146" s="269"/>
      <c r="F146" s="204" t="s">
        <v>10</v>
      </c>
      <c r="G146" s="204" t="s">
        <v>11</v>
      </c>
      <c r="H146" s="204" t="s">
        <v>10</v>
      </c>
      <c r="I146" s="204" t="s">
        <v>11</v>
      </c>
      <c r="J146" s="204" t="s">
        <v>10</v>
      </c>
      <c r="K146" s="204" t="s">
        <v>11</v>
      </c>
    </row>
    <row r="147" spans="2:11" ht="18" customHeight="1" x14ac:dyDescent="0.45">
      <c r="B147" s="201" t="s">
        <v>147</v>
      </c>
      <c r="C147" s="272" t="s">
        <v>24</v>
      </c>
      <c r="D147" s="272"/>
      <c r="E147" s="272"/>
      <c r="F147" s="78">
        <v>110000</v>
      </c>
      <c r="G147" s="79"/>
      <c r="H147" s="83"/>
      <c r="I147" s="83"/>
      <c r="J147" s="78">
        <v>110000</v>
      </c>
      <c r="K147" s="79"/>
    </row>
    <row r="148" spans="2:11" ht="18" customHeight="1" x14ac:dyDescent="0.45">
      <c r="B148" s="201" t="s">
        <v>148</v>
      </c>
      <c r="C148" s="272" t="s">
        <v>149</v>
      </c>
      <c r="D148" s="272"/>
      <c r="E148" s="272"/>
      <c r="F148" s="79"/>
      <c r="G148" s="78">
        <v>20000</v>
      </c>
      <c r="H148" s="83"/>
      <c r="I148" s="83"/>
      <c r="J148" s="79"/>
      <c r="K148" s="78">
        <v>20000</v>
      </c>
    </row>
    <row r="149" spans="2:11" ht="18" customHeight="1" x14ac:dyDescent="0.45">
      <c r="B149" s="201" t="s">
        <v>150</v>
      </c>
      <c r="C149" s="272" t="s">
        <v>26</v>
      </c>
      <c r="D149" s="272"/>
      <c r="E149" s="272"/>
      <c r="F149" s="78">
        <v>40000</v>
      </c>
      <c r="G149" s="79"/>
      <c r="H149" s="83"/>
      <c r="I149" s="83"/>
      <c r="J149" s="78">
        <v>40000</v>
      </c>
      <c r="K149" s="79"/>
    </row>
    <row r="150" spans="2:11" ht="18" customHeight="1" x14ac:dyDescent="0.45">
      <c r="B150" s="201" t="s">
        <v>151</v>
      </c>
      <c r="C150" s="272" t="s">
        <v>27</v>
      </c>
      <c r="D150" s="272"/>
      <c r="E150" s="272"/>
      <c r="F150" s="79"/>
      <c r="G150" s="78">
        <v>10000</v>
      </c>
      <c r="H150" s="83"/>
      <c r="I150" s="83"/>
      <c r="J150" s="79"/>
      <c r="K150" s="78">
        <v>10000</v>
      </c>
    </row>
    <row r="151" spans="2:11" ht="18" customHeight="1" x14ac:dyDescent="0.45">
      <c r="B151" s="201" t="s">
        <v>152</v>
      </c>
      <c r="C151" s="272" t="s">
        <v>30</v>
      </c>
      <c r="D151" s="272"/>
      <c r="E151" s="272"/>
      <c r="F151" s="79"/>
      <c r="G151" s="78">
        <v>116473</v>
      </c>
      <c r="H151" s="83"/>
      <c r="I151" s="83"/>
      <c r="J151" s="79"/>
      <c r="K151" s="78">
        <v>113650</v>
      </c>
    </row>
    <row r="152" spans="2:11" ht="18" customHeight="1" x14ac:dyDescent="0.45">
      <c r="B152" s="201" t="s">
        <v>153</v>
      </c>
      <c r="C152" s="272" t="s">
        <v>31</v>
      </c>
      <c r="D152" s="272"/>
      <c r="E152" s="272"/>
      <c r="F152" s="78">
        <v>3000</v>
      </c>
      <c r="G152" s="79"/>
      <c r="H152" s="83"/>
      <c r="I152" s="83"/>
      <c r="J152" s="78"/>
      <c r="K152" s="79"/>
    </row>
    <row r="153" spans="2:11" ht="18" customHeight="1" x14ac:dyDescent="0.45">
      <c r="B153" s="201" t="s">
        <v>154</v>
      </c>
      <c r="C153" s="272" t="s">
        <v>32</v>
      </c>
      <c r="D153" s="272"/>
      <c r="E153" s="272"/>
      <c r="F153" s="79"/>
      <c r="G153" s="78">
        <v>70000</v>
      </c>
      <c r="H153" s="83"/>
      <c r="I153" s="83"/>
      <c r="J153" s="79"/>
      <c r="K153" s="78">
        <v>70000</v>
      </c>
    </row>
    <row r="154" spans="2:11" ht="18" customHeight="1" x14ac:dyDescent="0.45">
      <c r="B154" s="114">
        <v>1000</v>
      </c>
      <c r="C154" s="272" t="s">
        <v>33</v>
      </c>
      <c r="D154" s="272"/>
      <c r="E154" s="272"/>
      <c r="F154" s="80">
        <v>625</v>
      </c>
      <c r="G154" s="80"/>
      <c r="H154" s="83"/>
      <c r="I154" s="83"/>
      <c r="J154" s="144">
        <v>625</v>
      </c>
      <c r="K154" s="144"/>
    </row>
    <row r="155" spans="2:11" ht="18" customHeight="1" x14ac:dyDescent="0.45">
      <c r="B155" s="114">
        <v>1050</v>
      </c>
      <c r="C155" s="233" t="s">
        <v>34</v>
      </c>
      <c r="D155" s="233"/>
      <c r="E155" s="233"/>
      <c r="F155" s="78">
        <v>1250</v>
      </c>
      <c r="G155" s="79"/>
      <c r="H155" s="83"/>
      <c r="I155" s="83"/>
      <c r="J155" s="78">
        <v>1250</v>
      </c>
      <c r="K155" s="79"/>
    </row>
    <row r="156" spans="2:11" ht="18" customHeight="1" x14ac:dyDescent="0.45">
      <c r="B156" s="114">
        <v>1100</v>
      </c>
      <c r="C156" s="272" t="s">
        <v>38</v>
      </c>
      <c r="D156" s="272"/>
      <c r="E156" s="272"/>
      <c r="F156" s="78">
        <v>2500</v>
      </c>
      <c r="G156" s="79"/>
      <c r="H156" s="83"/>
      <c r="I156" s="83"/>
      <c r="J156" s="78">
        <v>2500</v>
      </c>
      <c r="K156" s="79"/>
    </row>
    <row r="157" spans="2:11" ht="18" customHeight="1" x14ac:dyDescent="0.45">
      <c r="B157" s="114">
        <v>1400</v>
      </c>
      <c r="C157" s="272" t="s">
        <v>44</v>
      </c>
      <c r="D157" s="272"/>
      <c r="E157" s="272"/>
      <c r="F157" s="79"/>
      <c r="G157" s="78">
        <v>21575</v>
      </c>
      <c r="H157" s="83"/>
      <c r="I157" s="83"/>
      <c r="J157" s="79"/>
      <c r="K157" s="78">
        <v>21575</v>
      </c>
    </row>
    <row r="158" spans="2:11" ht="18" customHeight="1" x14ac:dyDescent="0.45">
      <c r="B158" s="114">
        <v>1680</v>
      </c>
      <c r="C158" s="272" t="s">
        <v>51</v>
      </c>
      <c r="D158" s="272"/>
      <c r="E158" s="272"/>
      <c r="F158" s="79"/>
      <c r="G158" s="78">
        <v>1350</v>
      </c>
      <c r="H158" s="83"/>
      <c r="I158" s="83"/>
      <c r="J158" s="79"/>
      <c r="K158" s="78">
        <v>1350</v>
      </c>
    </row>
    <row r="159" spans="2:11" ht="18" customHeight="1" x14ac:dyDescent="0.45">
      <c r="B159" s="114">
        <v>3000</v>
      </c>
      <c r="C159" s="272" t="s">
        <v>52</v>
      </c>
      <c r="D159" s="272"/>
      <c r="E159" s="272"/>
      <c r="F159" s="81">
        <v>82200</v>
      </c>
      <c r="G159" s="80"/>
      <c r="H159" s="83"/>
      <c r="I159" s="83"/>
      <c r="J159" s="143">
        <v>82200</v>
      </c>
      <c r="K159" s="144"/>
    </row>
    <row r="160" spans="2:11" ht="18" customHeight="1" x14ac:dyDescent="0.45">
      <c r="B160" s="114">
        <v>4250</v>
      </c>
      <c r="C160" s="272" t="s">
        <v>59</v>
      </c>
      <c r="D160" s="272"/>
      <c r="E160" s="272"/>
      <c r="F160" s="78">
        <v>1250</v>
      </c>
      <c r="G160" s="79"/>
      <c r="H160" s="78">
        <v>1250</v>
      </c>
      <c r="I160" s="79"/>
      <c r="J160" s="205"/>
      <c r="K160" s="206"/>
    </row>
    <row r="161" spans="1:12" ht="18" customHeight="1" x14ac:dyDescent="0.45">
      <c r="B161" s="114">
        <v>4800</v>
      </c>
      <c r="C161" s="272" t="s">
        <v>155</v>
      </c>
      <c r="D161" s="272"/>
      <c r="E161" s="272"/>
      <c r="F161" s="78">
        <v>1368</v>
      </c>
      <c r="G161" s="79"/>
      <c r="H161" s="78">
        <v>1368</v>
      </c>
      <c r="I161" s="79"/>
      <c r="J161" s="205"/>
      <c r="K161" s="206"/>
    </row>
    <row r="162" spans="1:12" ht="18" customHeight="1" x14ac:dyDescent="0.45">
      <c r="B162" s="114">
        <v>4960</v>
      </c>
      <c r="C162" s="278" t="s">
        <v>65</v>
      </c>
      <c r="D162" s="279"/>
      <c r="E162" s="280"/>
      <c r="F162" s="81">
        <v>100</v>
      </c>
      <c r="G162" s="80"/>
      <c r="H162" s="143">
        <v>100</v>
      </c>
      <c r="I162" s="144"/>
      <c r="J162" s="205"/>
      <c r="K162" s="206"/>
    </row>
    <row r="163" spans="1:12" ht="18" customHeight="1" x14ac:dyDescent="0.45">
      <c r="B163" s="114">
        <v>4970</v>
      </c>
      <c r="C163" s="278" t="s">
        <v>66</v>
      </c>
      <c r="D163" s="279"/>
      <c r="E163" s="280"/>
      <c r="F163" s="81">
        <v>5</v>
      </c>
      <c r="G163" s="80"/>
      <c r="H163" s="143">
        <v>5</v>
      </c>
      <c r="I163" s="144"/>
      <c r="J163" s="205"/>
      <c r="K163" s="206"/>
    </row>
    <row r="164" spans="1:12" ht="18" customHeight="1" x14ac:dyDescent="0.45">
      <c r="B164" s="114">
        <v>7000</v>
      </c>
      <c r="C164" s="272" t="s">
        <v>156</v>
      </c>
      <c r="D164" s="272"/>
      <c r="E164" s="272"/>
      <c r="F164" s="78">
        <v>24000</v>
      </c>
      <c r="G164" s="79"/>
      <c r="H164" s="78">
        <v>24000</v>
      </c>
      <c r="I164" s="79"/>
      <c r="J164" s="205"/>
      <c r="K164" s="206"/>
    </row>
    <row r="165" spans="1:12" ht="18" customHeight="1" x14ac:dyDescent="0.45">
      <c r="B165" s="114">
        <v>8400</v>
      </c>
      <c r="C165" s="272" t="s">
        <v>70</v>
      </c>
      <c r="D165" s="272"/>
      <c r="E165" s="272"/>
      <c r="F165" s="79"/>
      <c r="G165" s="78">
        <v>36000</v>
      </c>
      <c r="H165" s="79"/>
      <c r="I165" s="78">
        <v>36000</v>
      </c>
      <c r="J165" s="205"/>
      <c r="K165" s="206"/>
    </row>
    <row r="166" spans="1:12" ht="18" customHeight="1" x14ac:dyDescent="0.45">
      <c r="B166" s="114">
        <v>9100</v>
      </c>
      <c r="C166" s="272" t="s">
        <v>73</v>
      </c>
      <c r="D166" s="272"/>
      <c r="E166" s="272"/>
      <c r="F166" s="78">
        <v>9200</v>
      </c>
      <c r="G166" s="79"/>
      <c r="H166" s="78">
        <v>9200</v>
      </c>
      <c r="I166" s="79"/>
      <c r="J166" s="205"/>
      <c r="K166" s="206"/>
    </row>
    <row r="167" spans="1:12" ht="18" customHeight="1" x14ac:dyDescent="0.45">
      <c r="B167" s="114">
        <v>9600</v>
      </c>
      <c r="C167" s="272" t="s">
        <v>94</v>
      </c>
      <c r="D167" s="272"/>
      <c r="E167" s="272"/>
      <c r="F167" s="79"/>
      <c r="G167" s="79">
        <v>100</v>
      </c>
      <c r="H167" s="79"/>
      <c r="I167" s="79">
        <v>100</v>
      </c>
      <c r="J167" s="205"/>
      <c r="K167" s="206"/>
    </row>
    <row r="168" spans="1:12" ht="18" customHeight="1" thickBot="1" x14ac:dyDescent="0.5">
      <c r="B168" s="114">
        <v>9900</v>
      </c>
      <c r="C168" s="272" t="s">
        <v>95</v>
      </c>
      <c r="D168" s="272"/>
      <c r="E168" s="272"/>
      <c r="F168" s="210"/>
      <c r="G168" s="210"/>
      <c r="H168" s="211">
        <v>177</v>
      </c>
      <c r="I168" s="211"/>
      <c r="J168" s="212"/>
      <c r="K168" s="213"/>
    </row>
    <row r="169" spans="1:12" ht="18" customHeight="1" x14ac:dyDescent="0.45">
      <c r="B169" s="114"/>
      <c r="C169" s="277" t="s">
        <v>115</v>
      </c>
      <c r="D169" s="272"/>
      <c r="E169" s="272"/>
      <c r="F169" s="208">
        <v>275498</v>
      </c>
      <c r="G169" s="208">
        <v>275498</v>
      </c>
      <c r="H169" s="209">
        <f>SUM(H147:H168)</f>
        <v>36100</v>
      </c>
      <c r="I169" s="209">
        <f>SUM(I147:I168)</f>
        <v>36100</v>
      </c>
      <c r="J169" s="209">
        <f t="shared" ref="J169:K169" si="1">SUM(J147:J168)</f>
        <v>236575</v>
      </c>
      <c r="K169" s="209">
        <f t="shared" si="1"/>
        <v>236575</v>
      </c>
    </row>
    <row r="170" spans="1:12" ht="18" customHeight="1" x14ac:dyDescent="0.45">
      <c r="B170" s="72"/>
      <c r="C170" s="73"/>
      <c r="D170" s="73"/>
      <c r="E170" s="74"/>
      <c r="F170" s="33"/>
      <c r="G170" s="36"/>
      <c r="H170" s="36"/>
      <c r="I170" s="36"/>
      <c r="J170" s="36"/>
      <c r="K170" s="75"/>
      <c r="L170" s="76"/>
    </row>
    <row r="171" spans="1:12" ht="18" customHeight="1" x14ac:dyDescent="0.45">
      <c r="A171" s="20" t="s">
        <v>14</v>
      </c>
      <c r="B171" s="2" t="s">
        <v>157</v>
      </c>
      <c r="C171" s="73"/>
      <c r="D171" s="73"/>
      <c r="E171" s="74"/>
      <c r="F171" s="33"/>
      <c r="G171" s="36"/>
      <c r="H171" s="36"/>
      <c r="I171" s="36"/>
      <c r="J171" s="36"/>
      <c r="K171" s="75"/>
      <c r="L171" s="76"/>
    </row>
    <row r="172" spans="1:12" ht="18" customHeight="1" x14ac:dyDescent="0.45">
      <c r="B172" s="272" t="s">
        <v>226</v>
      </c>
      <c r="C172" s="272"/>
      <c r="D172" s="272"/>
      <c r="E172" s="145">
        <f>G151</f>
        <v>116473</v>
      </c>
      <c r="F172" s="33"/>
      <c r="G172" s="36"/>
      <c r="H172" s="36"/>
      <c r="I172" s="36"/>
      <c r="J172" s="36"/>
      <c r="K172" s="75"/>
      <c r="L172" s="76"/>
    </row>
    <row r="173" spans="1:12" ht="18" customHeight="1" x14ac:dyDescent="0.45">
      <c r="B173" s="272" t="s">
        <v>95</v>
      </c>
      <c r="C173" s="272"/>
      <c r="D173" s="272"/>
      <c r="E173" s="145">
        <f>H168</f>
        <v>177</v>
      </c>
      <c r="F173" s="33" t="s">
        <v>227</v>
      </c>
      <c r="G173" s="36"/>
      <c r="H173" s="36"/>
      <c r="I173" s="36"/>
      <c r="J173" s="36"/>
      <c r="K173" s="75"/>
      <c r="L173" s="76"/>
    </row>
    <row r="174" spans="1:12" ht="18" customHeight="1" thickBot="1" x14ac:dyDescent="0.5">
      <c r="B174" s="272" t="s">
        <v>31</v>
      </c>
      <c r="C174" s="272"/>
      <c r="D174" s="272"/>
      <c r="E174" s="146">
        <f>F152</f>
        <v>3000</v>
      </c>
      <c r="F174" s="33" t="s">
        <v>228</v>
      </c>
      <c r="G174" s="36"/>
      <c r="H174" s="36"/>
      <c r="I174" s="36"/>
      <c r="J174" s="36"/>
      <c r="K174" s="75"/>
      <c r="L174" s="76"/>
    </row>
    <row r="175" spans="1:12" ht="18" customHeight="1" x14ac:dyDescent="0.45">
      <c r="B175" s="272" t="s">
        <v>229</v>
      </c>
      <c r="C175" s="272"/>
      <c r="D175" s="272"/>
      <c r="E175" s="147">
        <f>E172+E173-E174</f>
        <v>113650</v>
      </c>
      <c r="F175" s="33"/>
      <c r="G175" s="36"/>
      <c r="H175" s="36"/>
      <c r="I175" s="36"/>
      <c r="J175" s="36"/>
      <c r="K175" s="75"/>
      <c r="L175" s="76"/>
    </row>
    <row r="177" spans="1:10" x14ac:dyDescent="0.45">
      <c r="A177" s="20" t="s">
        <v>90</v>
      </c>
      <c r="B177" s="2" t="s">
        <v>259</v>
      </c>
    </row>
    <row r="178" spans="1:10" ht="16.149999999999999" customHeight="1" x14ac:dyDescent="0.45">
      <c r="B178" s="284" t="s">
        <v>158</v>
      </c>
      <c r="C178" s="285"/>
      <c r="D178" s="285"/>
      <c r="E178" s="285"/>
      <c r="F178" s="285"/>
      <c r="G178" s="285"/>
      <c r="H178" s="285"/>
      <c r="I178" s="286"/>
      <c r="J178" s="84" t="s">
        <v>159</v>
      </c>
    </row>
    <row r="179" spans="1:10" ht="30" x14ac:dyDescent="0.45">
      <c r="B179" s="179" t="s">
        <v>9</v>
      </c>
      <c r="C179" s="179" t="s">
        <v>0</v>
      </c>
      <c r="D179" s="179" t="s">
        <v>17</v>
      </c>
      <c r="E179" s="259" t="s">
        <v>3</v>
      </c>
      <c r="F179" s="259"/>
      <c r="G179" s="259"/>
      <c r="H179" s="259"/>
      <c r="I179" s="183" t="s">
        <v>10</v>
      </c>
      <c r="J179" s="183" t="s">
        <v>11</v>
      </c>
    </row>
    <row r="180" spans="1:10" ht="18" customHeight="1" x14ac:dyDescent="0.45">
      <c r="B180" s="214">
        <v>45657</v>
      </c>
      <c r="C180" s="170"/>
      <c r="D180" s="170"/>
      <c r="E180" s="260" t="s">
        <v>160</v>
      </c>
      <c r="F180" s="261"/>
      <c r="G180" s="261"/>
      <c r="H180" s="262"/>
      <c r="I180" s="135">
        <v>630</v>
      </c>
      <c r="J180" s="135"/>
    </row>
    <row r="181" spans="1:10" ht="18" customHeight="1" x14ac:dyDescent="0.45">
      <c r="B181" s="214">
        <v>45657</v>
      </c>
      <c r="C181" s="215">
        <v>10</v>
      </c>
      <c r="D181" s="216" t="s">
        <v>265</v>
      </c>
      <c r="E181" s="263" t="s">
        <v>161</v>
      </c>
      <c r="F181" s="264"/>
      <c r="G181" s="264"/>
      <c r="H181" s="265"/>
      <c r="I181" s="135"/>
      <c r="J181" s="135">
        <v>5</v>
      </c>
    </row>
    <row r="182" spans="1:10" ht="18" customHeight="1" x14ac:dyDescent="0.45">
      <c r="B182" s="214">
        <v>45657</v>
      </c>
      <c r="C182" s="170"/>
      <c r="D182" s="170"/>
      <c r="E182" s="127" t="s">
        <v>222</v>
      </c>
      <c r="F182" s="148"/>
      <c r="G182" s="148"/>
      <c r="H182" s="128"/>
      <c r="I182" s="135"/>
      <c r="J182" s="135">
        <v>625</v>
      </c>
    </row>
    <row r="183" spans="1:10" ht="18" customHeight="1" x14ac:dyDescent="0.45">
      <c r="B183" s="181"/>
      <c r="C183" s="181"/>
      <c r="D183" s="181"/>
      <c r="E183" s="281" t="s">
        <v>192</v>
      </c>
      <c r="F183" s="282"/>
      <c r="G183" s="282"/>
      <c r="H183" s="283"/>
      <c r="I183" s="185">
        <f>SUM(I180:I181)</f>
        <v>630</v>
      </c>
      <c r="J183" s="186">
        <f>SUM(J181:J182)</f>
        <v>630</v>
      </c>
    </row>
    <row r="185" spans="1:10" ht="13.9" customHeight="1" x14ac:dyDescent="0.45">
      <c r="B185" s="284" t="s">
        <v>162</v>
      </c>
      <c r="C185" s="285"/>
      <c r="D185" s="285"/>
      <c r="E185" s="285"/>
      <c r="F185" s="285"/>
      <c r="G185" s="285"/>
      <c r="H185" s="285"/>
      <c r="I185" s="286"/>
      <c r="J185" s="84" t="s">
        <v>159</v>
      </c>
    </row>
    <row r="186" spans="1:10" ht="30" x14ac:dyDescent="0.45">
      <c r="B186" s="179" t="s">
        <v>9</v>
      </c>
      <c r="C186" s="179" t="s">
        <v>0</v>
      </c>
      <c r="D186" s="179" t="s">
        <v>17</v>
      </c>
      <c r="E186" s="259" t="s">
        <v>3</v>
      </c>
      <c r="F186" s="259"/>
      <c r="G186" s="259"/>
      <c r="H186" s="259"/>
      <c r="I186" s="183" t="s">
        <v>10</v>
      </c>
      <c r="J186" s="183" t="s">
        <v>11</v>
      </c>
    </row>
    <row r="187" spans="1:10" ht="18" customHeight="1" x14ac:dyDescent="0.45">
      <c r="B187" s="214">
        <v>45657</v>
      </c>
      <c r="C187" s="170"/>
      <c r="D187" s="170"/>
      <c r="E187" s="260" t="s">
        <v>160</v>
      </c>
      <c r="F187" s="261"/>
      <c r="G187" s="261"/>
      <c r="H187" s="262"/>
      <c r="I187" s="135">
        <v>82300</v>
      </c>
      <c r="J187" s="135"/>
    </row>
    <row r="188" spans="1:10" ht="18" customHeight="1" x14ac:dyDescent="0.45">
      <c r="B188" s="214">
        <v>45657</v>
      </c>
      <c r="C188" s="215">
        <v>90</v>
      </c>
      <c r="D188" s="216" t="s">
        <v>266</v>
      </c>
      <c r="E188" s="263" t="s">
        <v>163</v>
      </c>
      <c r="F188" s="264"/>
      <c r="G188" s="264"/>
      <c r="H188" s="265"/>
      <c r="I188" s="135"/>
      <c r="J188" s="135">
        <v>100</v>
      </c>
    </row>
    <row r="189" spans="1:10" ht="18" customHeight="1" x14ac:dyDescent="0.45">
      <c r="B189" s="214">
        <v>45657</v>
      </c>
      <c r="C189" s="170"/>
      <c r="D189" s="170"/>
      <c r="E189" s="127" t="s">
        <v>222</v>
      </c>
      <c r="F189" s="148"/>
      <c r="G189" s="148"/>
      <c r="H189" s="128"/>
      <c r="I189" s="135"/>
      <c r="J189" s="135">
        <v>82200</v>
      </c>
    </row>
    <row r="190" spans="1:10" ht="18" customHeight="1" x14ac:dyDescent="0.45">
      <c r="B190" s="181"/>
      <c r="C190" s="181"/>
      <c r="D190" s="181"/>
      <c r="E190" s="281" t="s">
        <v>192</v>
      </c>
      <c r="F190" s="282"/>
      <c r="G190" s="282"/>
      <c r="H190" s="283"/>
      <c r="I190" s="185">
        <f>SUM(I187:I188)</f>
        <v>82300</v>
      </c>
      <c r="J190" s="186">
        <f>SUM(J188:J189)</f>
        <v>82300</v>
      </c>
    </row>
  </sheetData>
  <mergeCells count="159">
    <mergeCell ref="B126:J126"/>
    <mergeCell ref="C108:F108"/>
    <mergeCell ref="C109:D109"/>
    <mergeCell ref="C110:D110"/>
    <mergeCell ref="E92:H92"/>
    <mergeCell ref="E93:H93"/>
    <mergeCell ref="B96:I96"/>
    <mergeCell ref="E97:H97"/>
    <mergeCell ref="E98:H98"/>
    <mergeCell ref="E100:H100"/>
    <mergeCell ref="C121:E121"/>
    <mergeCell ref="G121:I121"/>
    <mergeCell ref="K136:K137"/>
    <mergeCell ref="C138:E138"/>
    <mergeCell ref="B127:E127"/>
    <mergeCell ref="F127:F128"/>
    <mergeCell ref="G127:I128"/>
    <mergeCell ref="J127:J128"/>
    <mergeCell ref="K127:K128"/>
    <mergeCell ref="C129:E129"/>
    <mergeCell ref="C140:E140"/>
    <mergeCell ref="C139:E139"/>
    <mergeCell ref="G139:I139"/>
    <mergeCell ref="B136:E136"/>
    <mergeCell ref="F136:F137"/>
    <mergeCell ref="G136:I137"/>
    <mergeCell ref="J79:J80"/>
    <mergeCell ref="K79:K80"/>
    <mergeCell ref="C81:E81"/>
    <mergeCell ref="G81:I81"/>
    <mergeCell ref="C82:E82"/>
    <mergeCell ref="C83:E83"/>
    <mergeCell ref="G119:I119"/>
    <mergeCell ref="B117:E117"/>
    <mergeCell ref="F117:F118"/>
    <mergeCell ref="G117:I118"/>
    <mergeCell ref="J117:J118"/>
    <mergeCell ref="C111:D111"/>
    <mergeCell ref="C112:D112"/>
    <mergeCell ref="C113:D113"/>
    <mergeCell ref="B116:J116"/>
    <mergeCell ref="E101:H101"/>
    <mergeCell ref="B106:E106"/>
    <mergeCell ref="C107:F107"/>
    <mergeCell ref="E91:H91"/>
    <mergeCell ref="E99:H99"/>
    <mergeCell ref="G82:I82"/>
    <mergeCell ref="G83:I83"/>
    <mergeCell ref="B79:E79"/>
    <mergeCell ref="F79:F80"/>
    <mergeCell ref="K35:K36"/>
    <mergeCell ref="C37:E37"/>
    <mergeCell ref="C38:E38"/>
    <mergeCell ref="C39:E39"/>
    <mergeCell ref="C44:E44"/>
    <mergeCell ref="G44:I44"/>
    <mergeCell ref="K117:K118"/>
    <mergeCell ref="C119:E119"/>
    <mergeCell ref="C120:E120"/>
    <mergeCell ref="G120:I120"/>
    <mergeCell ref="E56:H56"/>
    <mergeCell ref="B51:I51"/>
    <mergeCell ref="G84:I84"/>
    <mergeCell ref="B88:I88"/>
    <mergeCell ref="E89:H89"/>
    <mergeCell ref="E90:H90"/>
    <mergeCell ref="C84:E84"/>
    <mergeCell ref="C85:E85"/>
    <mergeCell ref="G85:I85"/>
    <mergeCell ref="E57:H57"/>
    <mergeCell ref="E58:H58"/>
    <mergeCell ref="E59:H59"/>
    <mergeCell ref="E60:H60"/>
    <mergeCell ref="B78:J78"/>
    <mergeCell ref="E183:H183"/>
    <mergeCell ref="B185:I185"/>
    <mergeCell ref="E186:H186"/>
    <mergeCell ref="E187:H187"/>
    <mergeCell ref="E188:H188"/>
    <mergeCell ref="E190:H190"/>
    <mergeCell ref="B174:D174"/>
    <mergeCell ref="B175:D175"/>
    <mergeCell ref="B178:I178"/>
    <mergeCell ref="E179:H179"/>
    <mergeCell ref="E180:H180"/>
    <mergeCell ref="E181:H181"/>
    <mergeCell ref="C166:E166"/>
    <mergeCell ref="C167:E167"/>
    <mergeCell ref="C168:E168"/>
    <mergeCell ref="C169:E169"/>
    <mergeCell ref="B172:D172"/>
    <mergeCell ref="B173:D173"/>
    <mergeCell ref="C160:E160"/>
    <mergeCell ref="C161:E161"/>
    <mergeCell ref="C162:E162"/>
    <mergeCell ref="C163:E163"/>
    <mergeCell ref="C164:E164"/>
    <mergeCell ref="C165:E165"/>
    <mergeCell ref="C154:E154"/>
    <mergeCell ref="C155:E155"/>
    <mergeCell ref="C156:E156"/>
    <mergeCell ref="C157:E157"/>
    <mergeCell ref="C158:E158"/>
    <mergeCell ref="C159:E159"/>
    <mergeCell ref="C148:E148"/>
    <mergeCell ref="C149:E149"/>
    <mergeCell ref="C150:E150"/>
    <mergeCell ref="C151:E151"/>
    <mergeCell ref="C152:E152"/>
    <mergeCell ref="C153:E153"/>
    <mergeCell ref="C145:E145"/>
    <mergeCell ref="F145:G145"/>
    <mergeCell ref="H145:I145"/>
    <mergeCell ref="C146:E146"/>
    <mergeCell ref="C147:E147"/>
    <mergeCell ref="G129:I129"/>
    <mergeCell ref="B135:J135"/>
    <mergeCell ref="G138:I138"/>
    <mergeCell ref="G140:I140"/>
    <mergeCell ref="C130:E130"/>
    <mergeCell ref="G130:I130"/>
    <mergeCell ref="C131:E131"/>
    <mergeCell ref="G131:I131"/>
    <mergeCell ref="J136:J137"/>
    <mergeCell ref="C141:E141"/>
    <mergeCell ref="G141:I141"/>
    <mergeCell ref="G79:I80"/>
    <mergeCell ref="E52:H52"/>
    <mergeCell ref="E53:H53"/>
    <mergeCell ref="E54:H54"/>
    <mergeCell ref="E55:H55"/>
    <mergeCell ref="G38:I38"/>
    <mergeCell ref="G39:I39"/>
    <mergeCell ref="G45:I45"/>
    <mergeCell ref="G42:I42"/>
    <mergeCell ref="G43:I43"/>
    <mergeCell ref="C45:E45"/>
    <mergeCell ref="C43:E43"/>
    <mergeCell ref="C40:E40"/>
    <mergeCell ref="C41:E41"/>
    <mergeCell ref="C42:E42"/>
    <mergeCell ref="G40:I40"/>
    <mergeCell ref="G41:I41"/>
    <mergeCell ref="B12:E12"/>
    <mergeCell ref="B13:E13"/>
    <mergeCell ref="B14:E14"/>
    <mergeCell ref="G37:I37"/>
    <mergeCell ref="B34:J34"/>
    <mergeCell ref="B35:E35"/>
    <mergeCell ref="F35:F36"/>
    <mergeCell ref="G35:I36"/>
    <mergeCell ref="C5:E5"/>
    <mergeCell ref="F5:F6"/>
    <mergeCell ref="B8:E8"/>
    <mergeCell ref="B9:E9"/>
    <mergeCell ref="B10:E10"/>
    <mergeCell ref="B11:E11"/>
    <mergeCell ref="J35:J36"/>
    <mergeCell ref="G5:G6"/>
  </mergeCells>
  <conditionalFormatting sqref="J9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  <ignoredErrors>
    <ignoredError sqref="F21 H169:I169 J169:K169" unlockedFormula="1"/>
    <ignoredError sqref="C73:J73 B92:J92 B100:J100 C72:D72 F72:J72 C98 F98:J98 C99:D99 F99:J99 C90 F90:J90 C91 E91:J91" twoDigitTextYear="1"/>
    <ignoredError sqref="G26 B147:B15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7CA2-D1C2-49FB-BAC2-95B054559390}">
  <dimension ref="A1:K108"/>
  <sheetViews>
    <sheetView showGridLines="0" tabSelected="1" topLeftCell="A48" zoomScale="70" zoomScaleNormal="70" workbookViewId="0">
      <selection activeCell="H75" sqref="H75"/>
    </sheetView>
  </sheetViews>
  <sheetFormatPr defaultColWidth="8.86328125" defaultRowHeight="15" x14ac:dyDescent="0.45"/>
  <cols>
    <col min="1" max="1" width="2.86328125" style="20" customWidth="1"/>
    <col min="2" max="2" width="13.265625" style="2" customWidth="1"/>
    <col min="3" max="3" width="11.73046875" style="2" customWidth="1"/>
    <col min="4" max="4" width="11.59765625" style="2" customWidth="1"/>
    <col min="5" max="5" width="17.3984375" style="2" customWidth="1"/>
    <col min="6" max="6" width="11.86328125" style="2" customWidth="1"/>
    <col min="7" max="7" width="9.73046875" style="2" customWidth="1"/>
    <col min="8" max="8" width="12.59765625" style="2" customWidth="1"/>
    <col min="9" max="9" width="13.265625" style="2" customWidth="1"/>
    <col min="10" max="10" width="13.1328125" style="2" customWidth="1"/>
    <col min="11" max="11" width="12.59765625" style="2" customWidth="1"/>
    <col min="12" max="12" width="11.1328125" style="2" customWidth="1"/>
    <col min="13" max="13" width="10.73046875" style="2" customWidth="1"/>
    <col min="14" max="14" width="2.3984375" style="2" customWidth="1"/>
    <col min="15" max="16384" width="8.86328125" style="2"/>
  </cols>
  <sheetData>
    <row r="1" spans="2:10" x14ac:dyDescent="0.45">
      <c r="B1" s="1" t="s">
        <v>186</v>
      </c>
      <c r="D1" s="1" t="s">
        <v>164</v>
      </c>
    </row>
    <row r="2" spans="2:10" x14ac:dyDescent="0.45">
      <c r="B2" s="21"/>
    </row>
    <row r="3" spans="2:10" x14ac:dyDescent="0.45">
      <c r="B3" s="1" t="s">
        <v>165</v>
      </c>
    </row>
    <row r="4" spans="2:10" x14ac:dyDescent="0.4">
      <c r="B4" s="14" t="s">
        <v>166</v>
      </c>
    </row>
    <row r="5" spans="2:10" x14ac:dyDescent="0.45">
      <c r="B5" s="309" t="s">
        <v>167</v>
      </c>
      <c r="C5" s="309"/>
      <c r="D5" s="309"/>
      <c r="E5" s="309"/>
      <c r="F5" s="309"/>
      <c r="G5" s="309"/>
      <c r="H5" s="309"/>
      <c r="I5" s="309"/>
    </row>
    <row r="6" spans="2:10" ht="18" customHeight="1" x14ac:dyDescent="0.45">
      <c r="B6" s="310" t="s">
        <v>168</v>
      </c>
      <c r="C6" s="310"/>
      <c r="F6" s="311" t="s">
        <v>30</v>
      </c>
      <c r="G6" s="310"/>
      <c r="H6" s="310"/>
      <c r="I6" s="93">
        <v>114500</v>
      </c>
      <c r="J6" s="93"/>
    </row>
    <row r="7" spans="2:10" ht="18" customHeight="1" x14ac:dyDescent="0.45">
      <c r="B7" s="2" t="s">
        <v>24</v>
      </c>
      <c r="E7" s="93">
        <v>150000</v>
      </c>
      <c r="F7" s="94"/>
      <c r="I7" s="93"/>
      <c r="J7" s="93"/>
    </row>
    <row r="8" spans="2:10" ht="18" customHeight="1" x14ac:dyDescent="0.45">
      <c r="B8" s="2" t="s">
        <v>26</v>
      </c>
      <c r="E8" s="93">
        <v>16000</v>
      </c>
      <c r="F8" s="311" t="s">
        <v>169</v>
      </c>
      <c r="G8" s="310"/>
      <c r="H8" s="310"/>
      <c r="I8" s="93"/>
      <c r="J8" s="93"/>
    </row>
    <row r="9" spans="2:10" ht="18" customHeight="1" x14ac:dyDescent="0.45">
      <c r="B9" s="310" t="s">
        <v>170</v>
      </c>
      <c r="C9" s="310"/>
      <c r="E9" s="93"/>
      <c r="F9" s="94" t="s">
        <v>32</v>
      </c>
      <c r="I9" s="93">
        <v>80000</v>
      </c>
      <c r="J9" s="93"/>
    </row>
    <row r="10" spans="2:10" ht="18" customHeight="1" x14ac:dyDescent="0.45">
      <c r="B10" s="2" t="s">
        <v>52</v>
      </c>
      <c r="E10" s="93">
        <v>50000</v>
      </c>
      <c r="F10" s="311" t="s">
        <v>171</v>
      </c>
      <c r="G10" s="310"/>
      <c r="H10" s="310"/>
      <c r="I10" s="93"/>
      <c r="J10" s="93"/>
    </row>
    <row r="11" spans="2:10" ht="18" customHeight="1" x14ac:dyDescent="0.45">
      <c r="B11" s="2" t="s">
        <v>38</v>
      </c>
      <c r="E11" s="93">
        <v>2000</v>
      </c>
      <c r="F11" s="94" t="s">
        <v>44</v>
      </c>
      <c r="I11" s="93">
        <v>24000</v>
      </c>
      <c r="J11" s="93"/>
    </row>
    <row r="12" spans="2:10" ht="18" customHeight="1" x14ac:dyDescent="0.45">
      <c r="B12" s="2" t="s">
        <v>34</v>
      </c>
      <c r="E12" s="93">
        <v>6000</v>
      </c>
      <c r="F12" s="94" t="s">
        <v>51</v>
      </c>
      <c r="I12" s="93">
        <v>3000</v>
      </c>
      <c r="J12" s="93"/>
    </row>
    <row r="13" spans="2:10" ht="18" customHeight="1" x14ac:dyDescent="0.45">
      <c r="B13" s="2" t="s">
        <v>33</v>
      </c>
      <c r="E13" s="93">
        <v>1000</v>
      </c>
      <c r="F13" s="94" t="s">
        <v>43</v>
      </c>
      <c r="I13" s="93">
        <v>2000</v>
      </c>
      <c r="J13" s="93"/>
    </row>
    <row r="14" spans="2:10" ht="18" customHeight="1" x14ac:dyDescent="0.45">
      <c r="E14" s="149"/>
      <c r="F14" s="94" t="s">
        <v>41</v>
      </c>
      <c r="I14" s="150">
        <v>1500</v>
      </c>
      <c r="J14" s="93"/>
    </row>
    <row r="15" spans="2:10" ht="18" customHeight="1" x14ac:dyDescent="0.45">
      <c r="D15" s="96"/>
      <c r="E15" s="95">
        <f>SUM(E6:E14)</f>
        <v>225000</v>
      </c>
      <c r="F15" s="94"/>
      <c r="I15" s="95">
        <f>SUM(I6:I14)</f>
        <v>225000</v>
      </c>
      <c r="J15" s="93"/>
    </row>
    <row r="16" spans="2:10" ht="18" customHeight="1" x14ac:dyDescent="0.45">
      <c r="B16" s="151"/>
      <c r="C16" s="151"/>
      <c r="D16" s="151"/>
      <c r="E16" s="152"/>
      <c r="F16" s="151"/>
      <c r="G16" s="151"/>
      <c r="H16" s="151"/>
      <c r="I16" s="152"/>
      <c r="J16" s="93"/>
    </row>
    <row r="17" spans="2:11" ht="18" customHeight="1" x14ac:dyDescent="0.45">
      <c r="B17" s="2" t="s">
        <v>230</v>
      </c>
      <c r="C17" s="151"/>
      <c r="D17" s="151"/>
      <c r="E17" s="152"/>
      <c r="F17" s="151"/>
      <c r="G17" s="151"/>
      <c r="H17" s="151"/>
      <c r="I17" s="152"/>
      <c r="J17" s="93"/>
    </row>
    <row r="18" spans="2:11" ht="18" customHeight="1" x14ac:dyDescent="0.45">
      <c r="C18" s="151"/>
      <c r="D18" s="151"/>
      <c r="E18" s="152"/>
      <c r="F18" s="151"/>
      <c r="G18" s="151"/>
      <c r="H18" s="151"/>
      <c r="I18" s="152"/>
      <c r="J18" s="93"/>
    </row>
    <row r="19" spans="2:11" ht="18" customHeight="1" x14ac:dyDescent="0.45">
      <c r="C19" s="151"/>
      <c r="D19" s="151"/>
      <c r="E19" s="152"/>
      <c r="F19" s="151"/>
      <c r="G19" s="151"/>
      <c r="H19" s="151"/>
      <c r="I19" s="152"/>
      <c r="J19" s="93"/>
    </row>
    <row r="20" spans="2:11" ht="18" customHeight="1" x14ac:dyDescent="0.45">
      <c r="C20" s="151"/>
      <c r="D20" s="151"/>
      <c r="E20" s="152"/>
      <c r="F20" s="151"/>
      <c r="G20" s="151"/>
      <c r="H20" s="151"/>
      <c r="I20" s="152"/>
      <c r="J20" s="93"/>
    </row>
    <row r="21" spans="2:11" ht="18" customHeight="1" x14ac:dyDescent="0.45">
      <c r="B21" s="151"/>
      <c r="C21" s="151"/>
      <c r="D21" s="153"/>
      <c r="E21" s="154"/>
      <c r="F21" s="151"/>
      <c r="G21" s="151"/>
      <c r="H21" s="151"/>
      <c r="I21" s="154"/>
      <c r="J21" s="95"/>
    </row>
    <row r="22" spans="2:11" x14ac:dyDescent="0.45">
      <c r="B22" s="1" t="s">
        <v>172</v>
      </c>
    </row>
    <row r="23" spans="2:11" x14ac:dyDescent="0.45">
      <c r="B23" s="2" t="s">
        <v>267</v>
      </c>
    </row>
    <row r="24" spans="2:11" ht="18.600000000000001" customHeight="1" x14ac:dyDescent="0.45">
      <c r="B24" s="284" t="s">
        <v>173</v>
      </c>
      <c r="C24" s="285"/>
      <c r="D24" s="285"/>
      <c r="E24" s="285"/>
      <c r="F24" s="285"/>
      <c r="G24" s="285"/>
      <c r="H24" s="285"/>
      <c r="I24" s="285"/>
      <c r="J24" s="10" t="s">
        <v>7</v>
      </c>
    </row>
    <row r="25" spans="2:11" ht="30" x14ac:dyDescent="0.45">
      <c r="B25" s="190" t="s">
        <v>9</v>
      </c>
      <c r="C25" s="190" t="s">
        <v>0</v>
      </c>
      <c r="D25" s="190" t="s">
        <v>17</v>
      </c>
      <c r="E25" s="292" t="s">
        <v>3</v>
      </c>
      <c r="F25" s="292"/>
      <c r="G25" s="292"/>
      <c r="H25" s="292"/>
      <c r="I25" s="194" t="s">
        <v>10</v>
      </c>
      <c r="J25" s="194" t="s">
        <v>11</v>
      </c>
    </row>
    <row r="26" spans="2:11" ht="18" customHeight="1" x14ac:dyDescent="0.45">
      <c r="B26" s="217">
        <v>45413</v>
      </c>
      <c r="C26" s="170"/>
      <c r="D26" s="170"/>
      <c r="E26" s="260" t="s">
        <v>204</v>
      </c>
      <c r="F26" s="261"/>
      <c r="G26" s="261"/>
      <c r="H26" s="262"/>
      <c r="I26" s="135"/>
      <c r="J26" s="135">
        <v>8591</v>
      </c>
    </row>
    <row r="27" spans="2:11" ht="18" customHeight="1" x14ac:dyDescent="0.45">
      <c r="B27" s="217">
        <v>45424</v>
      </c>
      <c r="C27" s="170">
        <v>50</v>
      </c>
      <c r="D27" s="170" t="s">
        <v>268</v>
      </c>
      <c r="E27" s="263" t="s">
        <v>231</v>
      </c>
      <c r="F27" s="264"/>
      <c r="G27" s="264"/>
      <c r="H27" s="265"/>
      <c r="I27" s="135"/>
      <c r="J27" s="135">
        <v>6171</v>
      </c>
      <c r="K27" s="229"/>
    </row>
    <row r="28" spans="2:11" ht="18" customHeight="1" x14ac:dyDescent="0.45">
      <c r="B28" s="217">
        <v>45430</v>
      </c>
      <c r="C28" s="170">
        <v>20</v>
      </c>
      <c r="D28" s="170" t="s">
        <v>269</v>
      </c>
      <c r="E28" s="127" t="s">
        <v>232</v>
      </c>
      <c r="F28" s="148"/>
      <c r="G28" s="148"/>
      <c r="H28" s="128"/>
      <c r="I28" s="135">
        <v>7018</v>
      </c>
      <c r="J28" s="135"/>
    </row>
    <row r="29" spans="2:11" ht="18" customHeight="1" x14ac:dyDescent="0.45">
      <c r="B29" s="217">
        <v>45434</v>
      </c>
      <c r="C29" s="170">
        <v>50</v>
      </c>
      <c r="D29" s="170" t="s">
        <v>270</v>
      </c>
      <c r="E29" s="127" t="s">
        <v>233</v>
      </c>
      <c r="F29" s="148"/>
      <c r="G29" s="148"/>
      <c r="H29" s="128"/>
      <c r="I29" s="135">
        <v>363</v>
      </c>
      <c r="J29" s="135"/>
    </row>
    <row r="30" spans="2:11" ht="18" customHeight="1" x14ac:dyDescent="0.45">
      <c r="B30" s="217">
        <v>45443</v>
      </c>
      <c r="C30" s="170"/>
      <c r="D30" s="170"/>
      <c r="E30" s="127" t="s">
        <v>222</v>
      </c>
      <c r="F30" s="148"/>
      <c r="G30" s="148"/>
      <c r="H30" s="128"/>
      <c r="I30" s="135">
        <v>7381</v>
      </c>
      <c r="J30" s="135"/>
    </row>
    <row r="31" spans="2:11" ht="18" customHeight="1" x14ac:dyDescent="0.45">
      <c r="B31" s="181"/>
      <c r="C31" s="181"/>
      <c r="D31" s="181"/>
      <c r="E31" s="281" t="s">
        <v>192</v>
      </c>
      <c r="F31" s="282"/>
      <c r="G31" s="282"/>
      <c r="H31" s="283"/>
      <c r="I31" s="186">
        <f>SUM(I26:I30)</f>
        <v>14762</v>
      </c>
      <c r="J31" s="186">
        <f>SUM(J26:J30)</f>
        <v>14762</v>
      </c>
    </row>
    <row r="32" spans="2:11" ht="18" customHeight="1" x14ac:dyDescent="0.45">
      <c r="B32" s="182"/>
      <c r="C32" s="182"/>
      <c r="D32" s="182"/>
      <c r="E32" s="293"/>
      <c r="F32" s="294"/>
      <c r="G32" s="294"/>
      <c r="H32" s="295"/>
      <c r="I32" s="195"/>
      <c r="J32" s="195"/>
    </row>
    <row r="35" spans="2:11" x14ac:dyDescent="0.45">
      <c r="B35" s="1" t="s">
        <v>174</v>
      </c>
    </row>
    <row r="36" spans="2:11" x14ac:dyDescent="0.45">
      <c r="B36" s="2" t="s">
        <v>175</v>
      </c>
    </row>
    <row r="37" spans="2:11" ht="18.600000000000001" customHeight="1" x14ac:dyDescent="0.45">
      <c r="B37" s="307" t="s">
        <v>176</v>
      </c>
      <c r="C37" s="308"/>
      <c r="D37" s="308"/>
      <c r="E37" s="308"/>
      <c r="F37" s="308"/>
      <c r="G37" s="308"/>
      <c r="H37" s="308"/>
      <c r="I37" s="308"/>
      <c r="J37" s="308"/>
      <c r="K37" s="97" t="s">
        <v>159</v>
      </c>
    </row>
    <row r="38" spans="2:11" ht="30" x14ac:dyDescent="0.45">
      <c r="B38" s="190" t="s">
        <v>9</v>
      </c>
      <c r="C38" s="190" t="s">
        <v>0</v>
      </c>
      <c r="D38" s="190" t="s">
        <v>17</v>
      </c>
      <c r="E38" s="321" t="s">
        <v>3</v>
      </c>
      <c r="F38" s="322"/>
      <c r="G38" s="323"/>
      <c r="H38" s="190" t="s">
        <v>177</v>
      </c>
      <c r="I38" s="194" t="s">
        <v>10</v>
      </c>
      <c r="J38" s="194" t="s">
        <v>11</v>
      </c>
      <c r="K38" s="194" t="s">
        <v>178</v>
      </c>
    </row>
    <row r="39" spans="2:11" ht="18" customHeight="1" x14ac:dyDescent="0.45">
      <c r="B39" s="217">
        <v>45627</v>
      </c>
      <c r="C39" s="170"/>
      <c r="D39" s="170"/>
      <c r="E39" s="164" t="s">
        <v>103</v>
      </c>
      <c r="F39" s="165"/>
      <c r="G39" s="165"/>
      <c r="H39" s="170"/>
      <c r="I39" s="135"/>
      <c r="J39" s="135">
        <v>18150</v>
      </c>
      <c r="K39" s="135">
        <v>18150</v>
      </c>
    </row>
    <row r="40" spans="2:11" ht="18" customHeight="1" x14ac:dyDescent="0.45">
      <c r="B40" s="217">
        <v>45634</v>
      </c>
      <c r="C40" s="170">
        <v>50</v>
      </c>
      <c r="D40" s="170" t="s">
        <v>271</v>
      </c>
      <c r="E40" s="127" t="s">
        <v>234</v>
      </c>
      <c r="F40" s="148"/>
      <c r="G40" s="148"/>
      <c r="H40" s="155" t="s">
        <v>235</v>
      </c>
      <c r="I40" s="135"/>
      <c r="J40" s="135">
        <v>18150</v>
      </c>
      <c r="K40" s="135">
        <f>K39+J40</f>
        <v>36300</v>
      </c>
    </row>
    <row r="41" spans="2:11" ht="18" customHeight="1" x14ac:dyDescent="0.45">
      <c r="B41" s="217">
        <v>45657</v>
      </c>
      <c r="C41" s="170"/>
      <c r="D41" s="170"/>
      <c r="E41" s="127" t="s">
        <v>104</v>
      </c>
      <c r="F41" s="148"/>
      <c r="G41" s="148"/>
      <c r="H41" s="155"/>
      <c r="I41" s="135">
        <v>36300</v>
      </c>
      <c r="J41" s="135"/>
      <c r="K41" s="135"/>
    </row>
    <row r="42" spans="2:11" ht="18" customHeight="1" x14ac:dyDescent="0.45">
      <c r="B42" s="181"/>
      <c r="C42" s="181"/>
      <c r="D42" s="181"/>
      <c r="E42" s="166" t="s">
        <v>192</v>
      </c>
      <c r="F42" s="167"/>
      <c r="G42" s="167"/>
      <c r="H42" s="181"/>
      <c r="I42" s="186">
        <f>SUM(I39:I41)</f>
        <v>36300</v>
      </c>
      <c r="J42" s="186">
        <f>SUM(J39:J41)</f>
        <v>36300</v>
      </c>
      <c r="K42" s="186"/>
    </row>
    <row r="43" spans="2:11" ht="18" customHeight="1" x14ac:dyDescent="0.45">
      <c r="B43" s="182"/>
      <c r="C43" s="182"/>
      <c r="D43" s="182"/>
      <c r="E43" s="168"/>
      <c r="F43" s="169"/>
      <c r="G43" s="169"/>
      <c r="H43" s="182"/>
      <c r="I43" s="195"/>
      <c r="J43" s="195"/>
      <c r="K43" s="195"/>
    </row>
    <row r="45" spans="2:11" ht="16.899999999999999" customHeight="1" x14ac:dyDescent="0.45">
      <c r="B45" s="307" t="s">
        <v>179</v>
      </c>
      <c r="C45" s="308"/>
      <c r="D45" s="308"/>
      <c r="E45" s="308"/>
      <c r="F45" s="308"/>
      <c r="G45" s="308"/>
      <c r="H45" s="308"/>
      <c r="I45" s="308"/>
      <c r="J45" s="308"/>
      <c r="K45" s="97" t="s">
        <v>7</v>
      </c>
    </row>
    <row r="46" spans="2:11" ht="30" x14ac:dyDescent="0.45">
      <c r="B46" s="190" t="s">
        <v>9</v>
      </c>
      <c r="C46" s="190" t="s">
        <v>0</v>
      </c>
      <c r="D46" s="190" t="s">
        <v>17</v>
      </c>
      <c r="E46" s="321" t="s">
        <v>3</v>
      </c>
      <c r="F46" s="322"/>
      <c r="G46" s="323"/>
      <c r="H46" s="190" t="s">
        <v>177</v>
      </c>
      <c r="I46" s="194" t="s">
        <v>10</v>
      </c>
      <c r="J46" s="194" t="s">
        <v>11</v>
      </c>
      <c r="K46" s="194" t="s">
        <v>178</v>
      </c>
    </row>
    <row r="47" spans="2:11" ht="18" customHeight="1" x14ac:dyDescent="0.45">
      <c r="B47" s="217">
        <v>45627</v>
      </c>
      <c r="C47" s="170"/>
      <c r="D47" s="170"/>
      <c r="E47" s="164" t="s">
        <v>103</v>
      </c>
      <c r="F47" s="165"/>
      <c r="G47" s="165"/>
      <c r="H47" s="170"/>
      <c r="I47" s="135"/>
      <c r="J47" s="135">
        <v>12100</v>
      </c>
      <c r="K47" s="135">
        <v>12100</v>
      </c>
    </row>
    <row r="48" spans="2:11" ht="18" customHeight="1" x14ac:dyDescent="0.45">
      <c r="B48" s="217">
        <v>45641</v>
      </c>
      <c r="C48" s="170">
        <v>20</v>
      </c>
      <c r="D48" s="170" t="s">
        <v>272</v>
      </c>
      <c r="E48" s="127" t="s">
        <v>34</v>
      </c>
      <c r="F48" s="148"/>
      <c r="G48" s="148"/>
      <c r="H48" s="155">
        <v>3258</v>
      </c>
      <c r="I48" s="135">
        <v>7260</v>
      </c>
      <c r="J48" s="135"/>
      <c r="K48" s="135">
        <f>K47-I48</f>
        <v>4840</v>
      </c>
    </row>
    <row r="49" spans="2:11" ht="18" customHeight="1" x14ac:dyDescent="0.45">
      <c r="B49" s="217">
        <v>45648</v>
      </c>
      <c r="C49" s="170">
        <v>50</v>
      </c>
      <c r="D49" s="170" t="s">
        <v>273</v>
      </c>
      <c r="E49" s="127" t="s">
        <v>234</v>
      </c>
      <c r="F49" s="148"/>
      <c r="G49" s="148"/>
      <c r="H49" s="155">
        <v>3302</v>
      </c>
      <c r="I49" s="135"/>
      <c r="J49" s="135">
        <v>9680</v>
      </c>
      <c r="K49" s="135">
        <f>K48+J49</f>
        <v>14520</v>
      </c>
    </row>
    <row r="50" spans="2:11" ht="18" customHeight="1" x14ac:dyDescent="0.45">
      <c r="B50" s="217">
        <v>45657</v>
      </c>
      <c r="C50" s="170"/>
      <c r="D50" s="170"/>
      <c r="E50" s="127" t="s">
        <v>104</v>
      </c>
      <c r="F50" s="148"/>
      <c r="G50" s="148"/>
      <c r="H50" s="155"/>
      <c r="I50" s="135">
        <v>14520</v>
      </c>
      <c r="J50" s="135"/>
      <c r="K50" s="135"/>
    </row>
    <row r="51" spans="2:11" ht="18" customHeight="1" x14ac:dyDescent="0.45">
      <c r="B51" s="181"/>
      <c r="C51" s="181"/>
      <c r="D51" s="181"/>
      <c r="E51" s="166" t="s">
        <v>192</v>
      </c>
      <c r="F51" s="167"/>
      <c r="G51" s="167"/>
      <c r="H51" s="181"/>
      <c r="I51" s="186">
        <f>SUM(I47:I50)</f>
        <v>21780</v>
      </c>
      <c r="J51" s="186">
        <f>SUM(J47:J50)</f>
        <v>21780</v>
      </c>
      <c r="K51" s="186"/>
    </row>
    <row r="52" spans="2:11" ht="18" customHeight="1" x14ac:dyDescent="0.45">
      <c r="B52" s="182"/>
      <c r="C52" s="182"/>
      <c r="D52" s="182"/>
      <c r="E52" s="318"/>
      <c r="F52" s="319"/>
      <c r="G52" s="320"/>
      <c r="H52" s="182"/>
      <c r="I52" s="195"/>
      <c r="J52" s="195"/>
      <c r="K52" s="195"/>
    </row>
    <row r="54" spans="2:11" ht="19.149999999999999" customHeight="1" x14ac:dyDescent="0.45">
      <c r="B54" s="307" t="s">
        <v>180</v>
      </c>
      <c r="C54" s="308"/>
      <c r="D54" s="308"/>
      <c r="E54" s="308"/>
      <c r="F54" s="308"/>
      <c r="G54" s="308"/>
      <c r="H54" s="308"/>
      <c r="I54" s="308"/>
      <c r="J54" s="308"/>
      <c r="K54" s="97" t="s">
        <v>86</v>
      </c>
    </row>
    <row r="55" spans="2:11" ht="30" x14ac:dyDescent="0.45">
      <c r="B55" s="190" t="s">
        <v>9</v>
      </c>
      <c r="C55" s="190" t="s">
        <v>0</v>
      </c>
      <c r="D55" s="190" t="s">
        <v>17</v>
      </c>
      <c r="E55" s="321" t="s">
        <v>3</v>
      </c>
      <c r="F55" s="322"/>
      <c r="G55" s="323"/>
      <c r="H55" s="190" t="s">
        <v>177</v>
      </c>
      <c r="I55" s="194" t="s">
        <v>10</v>
      </c>
      <c r="J55" s="194" t="s">
        <v>11</v>
      </c>
      <c r="K55" s="194" t="s">
        <v>178</v>
      </c>
    </row>
    <row r="56" spans="2:11" ht="18" customHeight="1" x14ac:dyDescent="0.45">
      <c r="B56" s="217">
        <v>45627</v>
      </c>
      <c r="C56" s="170"/>
      <c r="D56" s="170"/>
      <c r="E56" s="164" t="s">
        <v>103</v>
      </c>
      <c r="F56" s="165"/>
      <c r="G56" s="165"/>
      <c r="H56" s="170"/>
      <c r="I56" s="135"/>
      <c r="J56" s="135">
        <v>16335</v>
      </c>
      <c r="K56" s="135">
        <f>J56</f>
        <v>16335</v>
      </c>
    </row>
    <row r="57" spans="2:11" ht="18" customHeight="1" x14ac:dyDescent="0.45">
      <c r="B57" s="217">
        <v>45632</v>
      </c>
      <c r="C57" s="170">
        <v>20</v>
      </c>
      <c r="D57" s="170" t="s">
        <v>274</v>
      </c>
      <c r="E57" s="127" t="s">
        <v>34</v>
      </c>
      <c r="F57" s="148"/>
      <c r="G57" s="148"/>
      <c r="H57" s="155" t="s">
        <v>275</v>
      </c>
      <c r="I57" s="135">
        <v>6050</v>
      </c>
      <c r="J57" s="135"/>
      <c r="K57" s="135">
        <f>K56-I57</f>
        <v>10285</v>
      </c>
    </row>
    <row r="58" spans="2:11" ht="18" customHeight="1" x14ac:dyDescent="0.45">
      <c r="B58" s="217">
        <v>45657</v>
      </c>
      <c r="C58" s="170"/>
      <c r="D58" s="170"/>
      <c r="E58" s="127" t="s">
        <v>104</v>
      </c>
      <c r="F58" s="148"/>
      <c r="G58" s="148"/>
      <c r="H58" s="155"/>
      <c r="I58" s="135">
        <v>10285</v>
      </c>
      <c r="J58" s="135"/>
      <c r="K58" s="135"/>
    </row>
    <row r="59" spans="2:11" ht="18" customHeight="1" x14ac:dyDescent="0.45">
      <c r="B59" s="181"/>
      <c r="C59" s="181"/>
      <c r="D59" s="181"/>
      <c r="E59" s="166" t="s">
        <v>192</v>
      </c>
      <c r="F59" s="167"/>
      <c r="G59" s="167"/>
      <c r="H59" s="181"/>
      <c r="I59" s="186">
        <f>SUM(I56:I58)</f>
        <v>16335</v>
      </c>
      <c r="J59" s="186">
        <f>SUM(J56:J58)</f>
        <v>16335</v>
      </c>
      <c r="K59" s="186"/>
    </row>
    <row r="60" spans="2:11" ht="18" customHeight="1" x14ac:dyDescent="0.45">
      <c r="B60" s="182"/>
      <c r="C60" s="182"/>
      <c r="D60" s="182"/>
      <c r="E60" s="318"/>
      <c r="F60" s="319"/>
      <c r="G60" s="320"/>
      <c r="H60" s="182"/>
      <c r="I60" s="195"/>
      <c r="J60" s="195"/>
      <c r="K60" s="195"/>
    </row>
    <row r="62" spans="2:11" ht="17.45" customHeight="1" x14ac:dyDescent="0.45">
      <c r="B62" s="307" t="s">
        <v>181</v>
      </c>
      <c r="C62" s="308"/>
      <c r="D62" s="308"/>
      <c r="E62" s="308"/>
      <c r="F62" s="308"/>
      <c r="G62" s="308"/>
      <c r="H62" s="308"/>
      <c r="I62" s="308"/>
      <c r="J62" s="308"/>
      <c r="K62" s="97" t="s">
        <v>7</v>
      </c>
    </row>
    <row r="63" spans="2:11" ht="30" x14ac:dyDescent="0.45">
      <c r="B63" s="190" t="s">
        <v>9</v>
      </c>
      <c r="C63" s="190" t="s">
        <v>0</v>
      </c>
      <c r="D63" s="190" t="s">
        <v>17</v>
      </c>
      <c r="E63" s="321" t="s">
        <v>3</v>
      </c>
      <c r="F63" s="322"/>
      <c r="G63" s="323"/>
      <c r="H63" s="190" t="s">
        <v>177</v>
      </c>
      <c r="I63" s="194" t="s">
        <v>10</v>
      </c>
      <c r="J63" s="194" t="s">
        <v>11</v>
      </c>
      <c r="K63" s="194" t="s">
        <v>178</v>
      </c>
    </row>
    <row r="64" spans="2:11" ht="18" customHeight="1" x14ac:dyDescent="0.45">
      <c r="B64" s="217">
        <v>45628</v>
      </c>
      <c r="C64" s="170">
        <v>50</v>
      </c>
      <c r="D64" s="170" t="s">
        <v>276</v>
      </c>
      <c r="E64" s="127" t="s">
        <v>234</v>
      </c>
      <c r="F64" s="148"/>
      <c r="G64" s="148"/>
      <c r="H64" s="155">
        <v>35877</v>
      </c>
      <c r="I64" s="135"/>
      <c r="J64" s="135">
        <v>13310</v>
      </c>
      <c r="K64" s="135">
        <f>J64</f>
        <v>13310</v>
      </c>
    </row>
    <row r="65" spans="2:11" ht="18" customHeight="1" x14ac:dyDescent="0.45">
      <c r="B65" s="217">
        <v>45638</v>
      </c>
      <c r="C65" s="170">
        <v>50</v>
      </c>
      <c r="D65" s="170" t="s">
        <v>277</v>
      </c>
      <c r="E65" s="127" t="s">
        <v>236</v>
      </c>
      <c r="F65" s="148"/>
      <c r="G65" s="148"/>
      <c r="H65" s="155" t="s">
        <v>237</v>
      </c>
      <c r="I65" s="135">
        <v>2420</v>
      </c>
      <c r="J65" s="135"/>
      <c r="K65" s="135">
        <f>K64-I65</f>
        <v>10890</v>
      </c>
    </row>
    <row r="66" spans="2:11" ht="18" customHeight="1" x14ac:dyDescent="0.45">
      <c r="B66" s="217">
        <v>45646</v>
      </c>
      <c r="C66" s="170">
        <v>20</v>
      </c>
      <c r="D66" s="170" t="s">
        <v>278</v>
      </c>
      <c r="E66" s="127" t="s">
        <v>34</v>
      </c>
      <c r="F66" s="148"/>
      <c r="G66" s="148"/>
      <c r="H66" s="155">
        <v>35877</v>
      </c>
      <c r="I66" s="135">
        <v>13310</v>
      </c>
      <c r="J66" s="135"/>
      <c r="K66" s="135">
        <f>K65-I66</f>
        <v>-2420</v>
      </c>
    </row>
    <row r="67" spans="2:11" ht="18" customHeight="1" x14ac:dyDescent="0.45">
      <c r="B67" s="217">
        <v>45646</v>
      </c>
      <c r="C67" s="170">
        <v>20</v>
      </c>
      <c r="D67" s="170" t="s">
        <v>278</v>
      </c>
      <c r="E67" s="127" t="s">
        <v>34</v>
      </c>
      <c r="F67" s="148"/>
      <c r="G67" s="148"/>
      <c r="H67" s="155" t="s">
        <v>237</v>
      </c>
      <c r="I67" s="135"/>
      <c r="J67" s="135">
        <v>2420</v>
      </c>
      <c r="K67" s="135">
        <f>K66+J67</f>
        <v>0</v>
      </c>
    </row>
    <row r="68" spans="2:11" ht="18" customHeight="1" x14ac:dyDescent="0.45">
      <c r="B68" s="181"/>
      <c r="C68" s="181"/>
      <c r="D68" s="181"/>
      <c r="E68" s="166" t="s">
        <v>192</v>
      </c>
      <c r="F68" s="167"/>
      <c r="G68" s="167"/>
      <c r="H68" s="181"/>
      <c r="I68" s="186">
        <f>SUM(I64:I67)</f>
        <v>15730</v>
      </c>
      <c r="J68" s="186">
        <f>SUM(J64:J67)</f>
        <v>15730</v>
      </c>
      <c r="K68" s="186"/>
    </row>
    <row r="69" spans="2:11" ht="18" customHeight="1" x14ac:dyDescent="0.45">
      <c r="B69" s="182"/>
      <c r="C69" s="182"/>
      <c r="D69" s="182"/>
      <c r="E69" s="293"/>
      <c r="F69" s="294"/>
      <c r="G69" s="295"/>
      <c r="H69" s="182"/>
      <c r="I69" s="195"/>
      <c r="J69" s="195"/>
      <c r="K69" s="195"/>
    </row>
    <row r="72" spans="2:11" x14ac:dyDescent="0.45">
      <c r="B72" s="1" t="s">
        <v>182</v>
      </c>
    </row>
    <row r="73" spans="2:11" ht="16.5" customHeight="1" x14ac:dyDescent="0.45">
      <c r="B73" s="312" t="s">
        <v>282</v>
      </c>
      <c r="C73" s="312"/>
      <c r="D73" s="312"/>
      <c r="E73" s="312"/>
      <c r="F73" s="312"/>
      <c r="G73" s="312"/>
      <c r="H73" s="312"/>
      <c r="I73" s="312"/>
      <c r="J73" s="312"/>
      <c r="K73" s="98"/>
    </row>
    <row r="74" spans="2:11" ht="30" x14ac:dyDescent="0.45">
      <c r="B74" s="179" t="s">
        <v>9</v>
      </c>
      <c r="C74" s="179" t="s">
        <v>0</v>
      </c>
      <c r="D74" s="179" t="s">
        <v>17</v>
      </c>
      <c r="E74" s="313" t="s">
        <v>3</v>
      </c>
      <c r="F74" s="314"/>
      <c r="G74" s="315"/>
      <c r="H74" s="183" t="s">
        <v>183</v>
      </c>
      <c r="I74" s="183" t="s">
        <v>184</v>
      </c>
      <c r="J74" s="183" t="s">
        <v>178</v>
      </c>
    </row>
    <row r="75" spans="2:11" ht="18" customHeight="1" x14ac:dyDescent="0.45">
      <c r="B75" s="217">
        <v>45474</v>
      </c>
      <c r="C75" s="170"/>
      <c r="D75" s="170"/>
      <c r="E75" s="127" t="s">
        <v>103</v>
      </c>
      <c r="F75" s="148"/>
      <c r="G75" s="148"/>
      <c r="H75" s="220"/>
      <c r="I75" s="221"/>
      <c r="J75" s="221">
        <v>12</v>
      </c>
    </row>
    <row r="76" spans="2:11" ht="18" customHeight="1" x14ac:dyDescent="0.45">
      <c r="B76" s="217">
        <v>45479</v>
      </c>
      <c r="C76" s="170">
        <v>50</v>
      </c>
      <c r="D76" s="170" t="s">
        <v>279</v>
      </c>
      <c r="E76" s="127" t="s">
        <v>238</v>
      </c>
      <c r="F76" s="148"/>
      <c r="G76" s="148"/>
      <c r="H76" s="220">
        <v>46</v>
      </c>
      <c r="I76" s="221"/>
      <c r="J76" s="221">
        <f>J75+H76</f>
        <v>58</v>
      </c>
    </row>
    <row r="77" spans="2:11" ht="18" customHeight="1" x14ac:dyDescent="0.45">
      <c r="B77" s="217">
        <v>45491</v>
      </c>
      <c r="C77" s="170">
        <v>90</v>
      </c>
      <c r="D77" s="170" t="s">
        <v>280</v>
      </c>
      <c r="E77" s="127" t="s">
        <v>239</v>
      </c>
      <c r="F77" s="148"/>
      <c r="G77" s="148"/>
      <c r="H77" s="220">
        <v>2</v>
      </c>
      <c r="I77" s="221"/>
      <c r="J77" s="221">
        <f>J76+H77</f>
        <v>60</v>
      </c>
    </row>
    <row r="78" spans="2:11" ht="18" customHeight="1" x14ac:dyDescent="0.45">
      <c r="B78" s="217">
        <v>45497</v>
      </c>
      <c r="C78" s="170">
        <v>90</v>
      </c>
      <c r="D78" s="170" t="s">
        <v>281</v>
      </c>
      <c r="E78" s="127" t="s">
        <v>240</v>
      </c>
      <c r="F78" s="148"/>
      <c r="G78" s="148"/>
      <c r="H78" s="220"/>
      <c r="I78" s="221">
        <v>15</v>
      </c>
      <c r="J78" s="221">
        <f>J77-I78</f>
        <v>45</v>
      </c>
    </row>
    <row r="79" spans="2:11" ht="18" customHeight="1" x14ac:dyDescent="0.45">
      <c r="B79" s="218"/>
      <c r="C79" s="44"/>
      <c r="D79" s="44"/>
      <c r="E79" s="40"/>
      <c r="F79" s="219"/>
      <c r="G79" s="219"/>
      <c r="H79" s="222"/>
      <c r="I79" s="99"/>
      <c r="J79" s="99"/>
    </row>
    <row r="82" spans="2:11" x14ac:dyDescent="0.45">
      <c r="B82" s="1" t="s">
        <v>185</v>
      </c>
    </row>
    <row r="83" spans="2:11" x14ac:dyDescent="0.4">
      <c r="B83" s="14" t="s">
        <v>139</v>
      </c>
    </row>
    <row r="84" spans="2:11" ht="15.75" x14ac:dyDescent="0.45">
      <c r="B84" s="203" t="s">
        <v>140</v>
      </c>
      <c r="C84" s="316" t="s">
        <v>141</v>
      </c>
      <c r="D84" s="316"/>
      <c r="E84" s="316"/>
      <c r="F84" s="270" t="s">
        <v>142</v>
      </c>
      <c r="G84" s="270"/>
      <c r="H84" s="271" t="s">
        <v>143</v>
      </c>
      <c r="I84" s="271"/>
      <c r="J84" s="317" t="s">
        <v>144</v>
      </c>
      <c r="K84" s="317"/>
    </row>
    <row r="85" spans="2:11" ht="15.75" x14ac:dyDescent="0.45">
      <c r="B85" s="203" t="s">
        <v>145</v>
      </c>
      <c r="C85" s="316" t="s">
        <v>146</v>
      </c>
      <c r="D85" s="316"/>
      <c r="E85" s="316"/>
      <c r="F85" s="204" t="s">
        <v>10</v>
      </c>
      <c r="G85" s="204" t="s">
        <v>11</v>
      </c>
      <c r="H85" s="204" t="s">
        <v>10</v>
      </c>
      <c r="I85" s="204" t="s">
        <v>11</v>
      </c>
      <c r="J85" s="204" t="s">
        <v>10</v>
      </c>
      <c r="K85" s="204" t="s">
        <v>11</v>
      </c>
    </row>
    <row r="86" spans="2:11" ht="18" customHeight="1" x14ac:dyDescent="0.45">
      <c r="B86" s="223" t="s">
        <v>150</v>
      </c>
      <c r="C86" s="272" t="s">
        <v>26</v>
      </c>
      <c r="D86" s="272"/>
      <c r="E86" s="272"/>
      <c r="F86" s="78">
        <v>50000</v>
      </c>
      <c r="G86" s="79"/>
      <c r="H86" s="83"/>
      <c r="I86" s="83"/>
      <c r="J86" s="78">
        <v>50000</v>
      </c>
      <c r="K86" s="79"/>
    </row>
    <row r="87" spans="2:11" ht="18" customHeight="1" x14ac:dyDescent="0.45">
      <c r="B87" s="223" t="s">
        <v>151</v>
      </c>
      <c r="C87" s="272" t="s">
        <v>27</v>
      </c>
      <c r="D87" s="272"/>
      <c r="E87" s="272"/>
      <c r="F87" s="79"/>
      <c r="G87" s="78">
        <v>10000</v>
      </c>
      <c r="H87" s="83"/>
      <c r="I87" s="83"/>
      <c r="J87" s="79"/>
      <c r="K87" s="78">
        <v>10000</v>
      </c>
    </row>
    <row r="88" spans="2:11" ht="18" customHeight="1" x14ac:dyDescent="0.45">
      <c r="B88" s="223" t="s">
        <v>152</v>
      </c>
      <c r="C88" s="272" t="s">
        <v>30</v>
      </c>
      <c r="D88" s="272"/>
      <c r="E88" s="272"/>
      <c r="F88" s="79"/>
      <c r="G88" s="78">
        <v>127200</v>
      </c>
      <c r="H88" s="83"/>
      <c r="I88" s="83"/>
      <c r="J88" s="79"/>
      <c r="K88" s="78">
        <v>133900</v>
      </c>
    </row>
    <row r="89" spans="2:11" ht="18" customHeight="1" x14ac:dyDescent="0.45">
      <c r="B89" s="223" t="s">
        <v>153</v>
      </c>
      <c r="C89" s="272" t="s">
        <v>31</v>
      </c>
      <c r="D89" s="272"/>
      <c r="E89" s="272"/>
      <c r="F89" s="78">
        <v>24000</v>
      </c>
      <c r="G89" s="79"/>
      <c r="H89" s="83"/>
      <c r="I89" s="83"/>
      <c r="J89" s="78"/>
      <c r="K89" s="79"/>
    </row>
    <row r="90" spans="2:11" ht="18" customHeight="1" x14ac:dyDescent="0.45">
      <c r="B90" s="114">
        <v>1050</v>
      </c>
      <c r="C90" s="233" t="s">
        <v>34</v>
      </c>
      <c r="D90" s="233"/>
      <c r="E90" s="233"/>
      <c r="F90" s="78">
        <v>85000</v>
      </c>
      <c r="G90" s="79"/>
      <c r="H90" s="83"/>
      <c r="I90" s="83"/>
      <c r="J90" s="78">
        <v>85000</v>
      </c>
      <c r="K90" s="79"/>
    </row>
    <row r="91" spans="2:11" ht="18" customHeight="1" x14ac:dyDescent="0.45">
      <c r="B91" s="114">
        <v>1100</v>
      </c>
      <c r="C91" s="272" t="s">
        <v>38</v>
      </c>
      <c r="D91" s="272"/>
      <c r="E91" s="272"/>
      <c r="F91" s="78">
        <v>10000</v>
      </c>
      <c r="G91" s="79"/>
      <c r="H91" s="83"/>
      <c r="I91" s="83"/>
      <c r="J91" s="78">
        <v>10000</v>
      </c>
      <c r="K91" s="79"/>
    </row>
    <row r="92" spans="2:11" ht="18" customHeight="1" x14ac:dyDescent="0.45">
      <c r="B92" s="114">
        <v>1400</v>
      </c>
      <c r="C92" s="272" t="s">
        <v>44</v>
      </c>
      <c r="D92" s="272"/>
      <c r="E92" s="272"/>
      <c r="F92" s="79"/>
      <c r="G92" s="78">
        <v>6000</v>
      </c>
      <c r="H92" s="83"/>
      <c r="I92" s="83"/>
      <c r="J92" s="79"/>
      <c r="K92" s="78">
        <v>6000</v>
      </c>
    </row>
    <row r="93" spans="2:11" ht="18" customHeight="1" x14ac:dyDescent="0.45">
      <c r="B93" s="114">
        <v>1680</v>
      </c>
      <c r="C93" s="272" t="s">
        <v>51</v>
      </c>
      <c r="D93" s="272"/>
      <c r="E93" s="272"/>
      <c r="F93" s="79"/>
      <c r="G93" s="78">
        <v>2100</v>
      </c>
      <c r="H93" s="83"/>
      <c r="I93" s="83"/>
      <c r="J93" s="79"/>
      <c r="K93" s="78">
        <v>2100</v>
      </c>
    </row>
    <row r="94" spans="2:11" ht="18" customHeight="1" x14ac:dyDescent="0.45">
      <c r="B94" s="114">
        <v>3000</v>
      </c>
      <c r="C94" s="272" t="s">
        <v>52</v>
      </c>
      <c r="D94" s="272"/>
      <c r="E94" s="272"/>
      <c r="F94" s="78">
        <v>7000</v>
      </c>
      <c r="G94" s="79"/>
      <c r="H94" s="83"/>
      <c r="I94" s="83"/>
      <c r="J94" s="78">
        <v>7000</v>
      </c>
      <c r="K94" s="79"/>
    </row>
    <row r="95" spans="2:11" ht="18" customHeight="1" x14ac:dyDescent="0.45">
      <c r="B95" s="114">
        <v>4250</v>
      </c>
      <c r="C95" s="272" t="s">
        <v>59</v>
      </c>
      <c r="D95" s="272"/>
      <c r="E95" s="272"/>
      <c r="F95" s="78">
        <v>4000</v>
      </c>
      <c r="G95" s="79"/>
      <c r="H95" s="78">
        <v>4000</v>
      </c>
      <c r="I95" s="79"/>
      <c r="J95" s="205"/>
      <c r="K95" s="206"/>
    </row>
    <row r="96" spans="2:11" ht="18" customHeight="1" x14ac:dyDescent="0.45">
      <c r="B96" s="114">
        <v>4800</v>
      </c>
      <c r="C96" s="272" t="s">
        <v>155</v>
      </c>
      <c r="D96" s="272"/>
      <c r="E96" s="272"/>
      <c r="F96" s="78">
        <v>5000</v>
      </c>
      <c r="G96" s="79"/>
      <c r="H96" s="78">
        <v>5000</v>
      </c>
      <c r="I96" s="79"/>
      <c r="J96" s="205"/>
      <c r="K96" s="206"/>
    </row>
    <row r="97" spans="1:11" ht="18" customHeight="1" x14ac:dyDescent="0.45">
      <c r="B97" s="114">
        <v>4960</v>
      </c>
      <c r="C97" s="278" t="s">
        <v>65</v>
      </c>
      <c r="D97" s="279"/>
      <c r="E97" s="280"/>
      <c r="F97" s="78">
        <v>200</v>
      </c>
      <c r="G97" s="79"/>
      <c r="H97" s="78">
        <v>200</v>
      </c>
      <c r="I97" s="79"/>
      <c r="J97" s="205"/>
      <c r="K97" s="206"/>
    </row>
    <row r="98" spans="1:11" ht="18" customHeight="1" x14ac:dyDescent="0.45">
      <c r="B98" s="114">
        <v>4970</v>
      </c>
      <c r="C98" s="278" t="s">
        <v>66</v>
      </c>
      <c r="D98" s="279"/>
      <c r="E98" s="280"/>
      <c r="F98" s="78">
        <v>100</v>
      </c>
      <c r="G98" s="79"/>
      <c r="H98" s="78">
        <v>100</v>
      </c>
      <c r="I98" s="79"/>
      <c r="J98" s="205"/>
      <c r="K98" s="206"/>
    </row>
    <row r="99" spans="1:11" ht="18" customHeight="1" x14ac:dyDescent="0.45">
      <c r="B99" s="114">
        <v>7000</v>
      </c>
      <c r="C99" s="272" t="s">
        <v>156</v>
      </c>
      <c r="D99" s="272"/>
      <c r="E99" s="272"/>
      <c r="F99" s="78">
        <v>80000</v>
      </c>
      <c r="G99" s="79"/>
      <c r="H99" s="78">
        <v>80000</v>
      </c>
      <c r="I99" s="79"/>
      <c r="J99" s="205"/>
      <c r="K99" s="206"/>
    </row>
    <row r="100" spans="1:11" ht="18" customHeight="1" x14ac:dyDescent="0.45">
      <c r="B100" s="114">
        <v>8400</v>
      </c>
      <c r="C100" s="272" t="s">
        <v>70</v>
      </c>
      <c r="D100" s="272"/>
      <c r="E100" s="272"/>
      <c r="F100" s="79"/>
      <c r="G100" s="78">
        <v>120000</v>
      </c>
      <c r="H100" s="79"/>
      <c r="I100" s="78">
        <v>120000</v>
      </c>
      <c r="J100" s="205"/>
      <c r="K100" s="206"/>
    </row>
    <row r="101" spans="1:11" ht="18" customHeight="1" thickBot="1" x14ac:dyDescent="0.5">
      <c r="B101" s="114">
        <v>9900</v>
      </c>
      <c r="C101" s="272" t="s">
        <v>95</v>
      </c>
      <c r="D101" s="272"/>
      <c r="E101" s="272"/>
      <c r="F101" s="210"/>
      <c r="G101" s="210"/>
      <c r="H101" s="224">
        <v>30700</v>
      </c>
      <c r="I101" s="211"/>
      <c r="J101" s="212"/>
      <c r="K101" s="213"/>
    </row>
    <row r="102" spans="1:11" ht="18" customHeight="1" x14ac:dyDescent="0.45">
      <c r="B102" s="114"/>
      <c r="C102" s="277" t="s">
        <v>115</v>
      </c>
      <c r="D102" s="277"/>
      <c r="E102" s="277"/>
      <c r="F102" s="208">
        <f>SUM(F86:F101)</f>
        <v>265300</v>
      </c>
      <c r="G102" s="208">
        <f>SUM(G86:G101)</f>
        <v>265300</v>
      </c>
      <c r="H102" s="208">
        <f t="shared" ref="H102:K102" si="0">SUM(H86:H101)</f>
        <v>120000</v>
      </c>
      <c r="I102" s="208">
        <f t="shared" si="0"/>
        <v>120000</v>
      </c>
      <c r="J102" s="208">
        <f t="shared" si="0"/>
        <v>152000</v>
      </c>
      <c r="K102" s="208">
        <f t="shared" si="0"/>
        <v>152000</v>
      </c>
    </row>
    <row r="104" spans="1:11" x14ac:dyDescent="0.45">
      <c r="A104" s="20" t="s">
        <v>16</v>
      </c>
      <c r="B104" s="2" t="s">
        <v>157</v>
      </c>
    </row>
    <row r="105" spans="1:11" ht="18" customHeight="1" x14ac:dyDescent="0.45">
      <c r="B105" s="114" t="s">
        <v>226</v>
      </c>
      <c r="C105" s="114"/>
      <c r="D105" s="114"/>
      <c r="E105" s="156">
        <v>127200</v>
      </c>
    </row>
    <row r="106" spans="1:11" ht="18" customHeight="1" x14ac:dyDescent="0.45">
      <c r="B106" s="278" t="s">
        <v>95</v>
      </c>
      <c r="C106" s="279"/>
      <c r="D106" s="280"/>
      <c r="E106" s="157">
        <v>30700</v>
      </c>
      <c r="F106" s="2" t="s">
        <v>227</v>
      </c>
    </row>
    <row r="107" spans="1:11" ht="18" customHeight="1" thickBot="1" x14ac:dyDescent="0.5">
      <c r="B107" s="278" t="s">
        <v>31</v>
      </c>
      <c r="C107" s="279"/>
      <c r="D107" s="280"/>
      <c r="E107" s="226">
        <v>24000</v>
      </c>
      <c r="F107" s="2" t="s">
        <v>228</v>
      </c>
    </row>
    <row r="108" spans="1:11" ht="18" customHeight="1" x14ac:dyDescent="0.45">
      <c r="B108" s="278" t="s">
        <v>229</v>
      </c>
      <c r="C108" s="279"/>
      <c r="D108" s="280"/>
      <c r="E108" s="225">
        <f>E105+E106-E107</f>
        <v>133900</v>
      </c>
    </row>
  </sheetData>
  <mergeCells count="50">
    <mergeCell ref="E60:G60"/>
    <mergeCell ref="E69:G69"/>
    <mergeCell ref="F8:H8"/>
    <mergeCell ref="B9:C9"/>
    <mergeCell ref="F10:H10"/>
    <mergeCell ref="E31:H31"/>
    <mergeCell ref="E63:G63"/>
    <mergeCell ref="E38:G38"/>
    <mergeCell ref="B45:J45"/>
    <mergeCell ref="E46:G46"/>
    <mergeCell ref="B54:J54"/>
    <mergeCell ref="E55:G55"/>
    <mergeCell ref="B62:J62"/>
    <mergeCell ref="E52:G52"/>
    <mergeCell ref="B24:I24"/>
    <mergeCell ref="E25:H25"/>
    <mergeCell ref="B106:D106"/>
    <mergeCell ref="B107:D107"/>
    <mergeCell ref="B108:D108"/>
    <mergeCell ref="C97:E97"/>
    <mergeCell ref="C98:E98"/>
    <mergeCell ref="C99:E99"/>
    <mergeCell ref="C100:E100"/>
    <mergeCell ref="C101:E101"/>
    <mergeCell ref="C102:E102"/>
    <mergeCell ref="C96:E96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B73:J73"/>
    <mergeCell ref="E74:G74"/>
    <mergeCell ref="C84:E84"/>
    <mergeCell ref="F84:G84"/>
    <mergeCell ref="H84:I84"/>
    <mergeCell ref="J84:K84"/>
    <mergeCell ref="E26:H26"/>
    <mergeCell ref="E27:H27"/>
    <mergeCell ref="E32:H32"/>
    <mergeCell ref="B37:J37"/>
    <mergeCell ref="B5:I5"/>
    <mergeCell ref="B6:C6"/>
    <mergeCell ref="F6:H6"/>
  </mergeCells>
  <pageMargins left="0.7" right="0.7" top="0.75" bottom="0.75" header="0.3" footer="0.3"/>
  <ignoredErrors>
    <ignoredError sqref="B86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F54E-B2BC-4B3A-B1E8-2AFEB4A31BAF}">
  <dimension ref="A1:M99"/>
  <sheetViews>
    <sheetView showGridLines="0" topLeftCell="A76" zoomScale="130" zoomScaleNormal="130" workbookViewId="0">
      <selection activeCell="C94" sqref="C94:E94"/>
    </sheetView>
  </sheetViews>
  <sheetFormatPr defaultColWidth="8.86328125" defaultRowHeight="15" x14ac:dyDescent="0.45"/>
  <cols>
    <col min="1" max="1" width="2.86328125" style="20" customWidth="1"/>
    <col min="2" max="2" width="13.265625" style="2" customWidth="1"/>
    <col min="3" max="3" width="11.73046875" style="2" customWidth="1"/>
    <col min="4" max="4" width="10.1328125" style="2" customWidth="1"/>
    <col min="5" max="5" width="17.3984375" style="2" customWidth="1"/>
    <col min="6" max="6" width="11.86328125" style="2" customWidth="1"/>
    <col min="7" max="7" width="10.59765625" style="2" customWidth="1"/>
    <col min="8" max="8" width="11" style="2" customWidth="1"/>
    <col min="9" max="10" width="12.1328125" style="2" customWidth="1"/>
    <col min="11" max="11" width="12.59765625" style="2" customWidth="1"/>
    <col min="12" max="12" width="11.1328125" style="2" customWidth="1"/>
    <col min="13" max="13" width="2.73046875" style="2" customWidth="1"/>
    <col min="14" max="14" width="2.3984375" style="2" customWidth="1"/>
    <col min="15" max="16384" width="8.86328125" style="2"/>
  </cols>
  <sheetData>
    <row r="1" spans="2:8" x14ac:dyDescent="0.45">
      <c r="B1" s="1" t="s">
        <v>186</v>
      </c>
      <c r="D1" s="1" t="s">
        <v>187</v>
      </c>
    </row>
    <row r="2" spans="2:8" x14ac:dyDescent="0.45">
      <c r="B2" s="21"/>
    </row>
    <row r="3" spans="2:8" ht="18" customHeight="1" x14ac:dyDescent="0.45">
      <c r="B3" s="1" t="s">
        <v>188</v>
      </c>
    </row>
    <row r="4" spans="2:8" ht="18" customHeight="1" x14ac:dyDescent="0.45">
      <c r="B4" s="2" t="s">
        <v>283</v>
      </c>
    </row>
    <row r="5" spans="2:8" ht="18" customHeight="1" x14ac:dyDescent="0.45">
      <c r="B5" s="21" t="s">
        <v>189</v>
      </c>
      <c r="C5" s="21" t="s">
        <v>190</v>
      </c>
      <c r="D5" s="21" t="s">
        <v>191</v>
      </c>
      <c r="F5" s="21" t="s">
        <v>192</v>
      </c>
    </row>
    <row r="6" spans="2:8" ht="18" customHeight="1" x14ac:dyDescent="0.45">
      <c r="B6" s="2" t="s">
        <v>193</v>
      </c>
      <c r="C6" s="20">
        <v>45</v>
      </c>
      <c r="D6" s="118">
        <v>2420</v>
      </c>
      <c r="F6" s="118">
        <f>C6*D6</f>
        <v>108900</v>
      </c>
    </row>
    <row r="7" spans="2:8" ht="18" customHeight="1" x14ac:dyDescent="0.45">
      <c r="B7" s="2" t="s">
        <v>194</v>
      </c>
      <c r="C7" s="20">
        <v>14</v>
      </c>
      <c r="D7" s="118">
        <v>1850</v>
      </c>
      <c r="F7" s="118">
        <f t="shared" ref="F7:F8" si="0">C7*D7</f>
        <v>25900</v>
      </c>
    </row>
    <row r="8" spans="2:8" ht="18" customHeight="1" x14ac:dyDescent="0.4">
      <c r="B8" s="14" t="s">
        <v>195</v>
      </c>
      <c r="C8" s="119">
        <v>6</v>
      </c>
      <c r="D8" s="120">
        <v>3480</v>
      </c>
      <c r="F8" s="158">
        <f t="shared" si="0"/>
        <v>20880</v>
      </c>
    </row>
    <row r="9" spans="2:8" ht="18" customHeight="1" x14ac:dyDescent="0.45">
      <c r="B9" s="1"/>
      <c r="E9" s="20" t="s">
        <v>192</v>
      </c>
      <c r="F9" s="159">
        <f>SUM(F6:F8)</f>
        <v>155680</v>
      </c>
    </row>
    <row r="10" spans="2:8" ht="18" customHeight="1" x14ac:dyDescent="0.45">
      <c r="B10" s="1"/>
    </row>
    <row r="11" spans="2:8" ht="18" customHeight="1" x14ac:dyDescent="0.45">
      <c r="B11" s="1"/>
    </row>
    <row r="12" spans="2:8" ht="18" customHeight="1" x14ac:dyDescent="0.45">
      <c r="B12" s="1" t="s">
        <v>196</v>
      </c>
    </row>
    <row r="13" spans="2:8" ht="18" customHeight="1" x14ac:dyDescent="0.45">
      <c r="B13" s="121" t="s">
        <v>284</v>
      </c>
    </row>
    <row r="14" spans="2:8" ht="18" customHeight="1" x14ac:dyDescent="0.45">
      <c r="B14" s="121" t="s">
        <v>214</v>
      </c>
    </row>
    <row r="15" spans="2:8" ht="18" customHeight="1" x14ac:dyDescent="0.45">
      <c r="B15" s="307" t="s">
        <v>197</v>
      </c>
      <c r="C15" s="308"/>
      <c r="D15" s="308"/>
      <c r="E15" s="308"/>
      <c r="F15" s="308"/>
      <c r="G15" s="308"/>
      <c r="H15" s="308"/>
    </row>
    <row r="16" spans="2:8" ht="27" customHeight="1" x14ac:dyDescent="0.45">
      <c r="B16" s="179" t="s">
        <v>9</v>
      </c>
      <c r="C16" s="313" t="s">
        <v>3</v>
      </c>
      <c r="D16" s="314"/>
      <c r="E16" s="315"/>
      <c r="F16" s="183" t="s">
        <v>183</v>
      </c>
      <c r="G16" s="183" t="s">
        <v>184</v>
      </c>
      <c r="H16" s="183" t="s">
        <v>178</v>
      </c>
    </row>
    <row r="17" spans="2:8" ht="18" customHeight="1" x14ac:dyDescent="0.45">
      <c r="B17" s="217">
        <v>45444</v>
      </c>
      <c r="C17" s="127" t="s">
        <v>103</v>
      </c>
      <c r="D17" s="148"/>
      <c r="E17" s="148"/>
      <c r="F17" s="220"/>
      <c r="G17" s="221"/>
      <c r="H17" s="221">
        <v>1550</v>
      </c>
    </row>
    <row r="18" spans="2:8" ht="18" customHeight="1" x14ac:dyDescent="0.45">
      <c r="B18" s="217">
        <v>45452</v>
      </c>
      <c r="C18" s="127" t="s">
        <v>241</v>
      </c>
      <c r="D18" s="148"/>
      <c r="E18" s="148"/>
      <c r="F18" s="220">
        <v>400</v>
      </c>
      <c r="G18" s="221"/>
      <c r="H18" s="221">
        <f>H17+F18-G18</f>
        <v>1950</v>
      </c>
    </row>
    <row r="19" spans="2:8" ht="18" customHeight="1" x14ac:dyDescent="0.45">
      <c r="B19" s="217">
        <v>45458</v>
      </c>
      <c r="C19" s="127" t="s">
        <v>242</v>
      </c>
      <c r="D19" s="148"/>
      <c r="E19" s="148"/>
      <c r="F19" s="220"/>
      <c r="G19" s="221">
        <v>10</v>
      </c>
      <c r="H19" s="221">
        <f t="shared" ref="H19:H20" si="1">H18+F19-G19</f>
        <v>1940</v>
      </c>
    </row>
    <row r="20" spans="2:8" ht="18" customHeight="1" x14ac:dyDescent="0.45">
      <c r="B20" s="217">
        <v>45349</v>
      </c>
      <c r="C20" s="127" t="s">
        <v>243</v>
      </c>
      <c r="D20" s="148"/>
      <c r="E20" s="148"/>
      <c r="F20" s="220"/>
      <c r="G20" s="221">
        <v>1800</v>
      </c>
      <c r="H20" s="221">
        <f t="shared" si="1"/>
        <v>140</v>
      </c>
    </row>
    <row r="21" spans="2:8" ht="18" customHeight="1" x14ac:dyDescent="0.45">
      <c r="B21" s="1"/>
    </row>
    <row r="22" spans="2:8" ht="18" customHeight="1" x14ac:dyDescent="0.45">
      <c r="B22" s="1"/>
    </row>
    <row r="23" spans="2:8" ht="18" customHeight="1" x14ac:dyDescent="0.45">
      <c r="B23" s="1" t="s">
        <v>198</v>
      </c>
    </row>
    <row r="24" spans="2:8" ht="18" customHeight="1" x14ac:dyDescent="0.4">
      <c r="B24" s="14" t="s">
        <v>199</v>
      </c>
    </row>
    <row r="25" spans="2:8" ht="18" customHeight="1" x14ac:dyDescent="0.45">
      <c r="B25" s="309" t="s">
        <v>167</v>
      </c>
      <c r="C25" s="309"/>
      <c r="D25" s="309"/>
      <c r="E25" s="309"/>
      <c r="F25" s="309"/>
      <c r="G25" s="309"/>
    </row>
    <row r="26" spans="2:8" ht="18" customHeight="1" x14ac:dyDescent="0.45">
      <c r="B26" s="310" t="s">
        <v>168</v>
      </c>
      <c r="C26" s="310"/>
      <c r="E26" s="311" t="s">
        <v>30</v>
      </c>
      <c r="F26" s="310"/>
      <c r="G26" s="310"/>
    </row>
    <row r="27" spans="2:8" ht="18" customHeight="1" x14ac:dyDescent="0.45">
      <c r="B27" s="2" t="s">
        <v>28</v>
      </c>
      <c r="E27" s="94"/>
    </row>
    <row r="28" spans="2:8" ht="18" customHeight="1" x14ac:dyDescent="0.45">
      <c r="B28" s="2" t="s">
        <v>244</v>
      </c>
      <c r="E28" s="311" t="s">
        <v>169</v>
      </c>
      <c r="F28" s="310"/>
      <c r="G28" s="310"/>
    </row>
    <row r="29" spans="2:8" ht="18" customHeight="1" x14ac:dyDescent="0.45">
      <c r="B29" s="310" t="s">
        <v>170</v>
      </c>
      <c r="C29" s="310"/>
      <c r="E29" s="94" t="s">
        <v>32</v>
      </c>
    </row>
    <row r="30" spans="2:8" ht="18" customHeight="1" x14ac:dyDescent="0.45">
      <c r="B30" s="2" t="s">
        <v>52</v>
      </c>
      <c r="E30" s="311" t="s">
        <v>171</v>
      </c>
      <c r="F30" s="310"/>
      <c r="G30" s="310"/>
    </row>
    <row r="31" spans="2:8" ht="18" customHeight="1" x14ac:dyDescent="0.45">
      <c r="B31" s="2" t="s">
        <v>38</v>
      </c>
      <c r="E31" s="94" t="s">
        <v>43</v>
      </c>
    </row>
    <row r="32" spans="2:8" ht="18" customHeight="1" x14ac:dyDescent="0.45">
      <c r="E32" s="94" t="s">
        <v>41</v>
      </c>
    </row>
    <row r="33" spans="2:12" ht="18" customHeight="1" x14ac:dyDescent="0.45">
      <c r="E33" s="94" t="s">
        <v>44</v>
      </c>
    </row>
    <row r="34" spans="2:12" ht="18" customHeight="1" x14ac:dyDescent="0.45">
      <c r="E34" s="94" t="s">
        <v>34</v>
      </c>
    </row>
    <row r="35" spans="2:12" ht="14.45" customHeight="1" x14ac:dyDescent="0.45">
      <c r="B35" s="151"/>
      <c r="C35" s="151"/>
      <c r="D35" s="151"/>
      <c r="E35" s="151"/>
      <c r="F35" s="151"/>
      <c r="G35" s="151"/>
    </row>
    <row r="36" spans="2:12" ht="14.45" customHeight="1" x14ac:dyDescent="0.45">
      <c r="B36" s="151"/>
      <c r="C36" s="151"/>
      <c r="D36" s="151"/>
      <c r="E36" s="151"/>
      <c r="F36" s="151"/>
      <c r="G36" s="151"/>
    </row>
    <row r="37" spans="2:12" ht="14.45" customHeight="1" x14ac:dyDescent="0.45">
      <c r="B37" s="151"/>
      <c r="C37" s="151"/>
      <c r="D37" s="151"/>
      <c r="E37" s="151"/>
      <c r="F37" s="151"/>
      <c r="G37" s="151"/>
    </row>
    <row r="38" spans="2:12" ht="14.45" customHeight="1" x14ac:dyDescent="0.45">
      <c r="B38" s="151"/>
      <c r="C38" s="151"/>
      <c r="D38" s="151"/>
      <c r="E38" s="151"/>
      <c r="F38" s="151"/>
      <c r="G38" s="151"/>
    </row>
    <row r="39" spans="2:12" ht="18" customHeight="1" x14ac:dyDescent="0.45">
      <c r="B39" s="1"/>
    </row>
    <row r="40" spans="2:12" ht="18" customHeight="1" x14ac:dyDescent="0.45">
      <c r="B40" s="1" t="s">
        <v>200</v>
      </c>
    </row>
    <row r="41" spans="2:12" ht="18" customHeight="1" x14ac:dyDescent="0.45">
      <c r="B41" s="2" t="s">
        <v>201</v>
      </c>
    </row>
    <row r="42" spans="2:12" ht="18" customHeight="1" x14ac:dyDescent="0.45">
      <c r="B42" s="2" t="s">
        <v>202</v>
      </c>
      <c r="C42" s="33"/>
      <c r="D42" s="33"/>
      <c r="E42" s="33"/>
      <c r="F42" s="33"/>
      <c r="G42" s="34"/>
      <c r="H42" s="34"/>
      <c r="K42" s="35"/>
      <c r="L42" s="35"/>
    </row>
    <row r="43" spans="2:12" ht="18" customHeight="1" x14ac:dyDescent="0.45">
      <c r="B43" s="284" t="s">
        <v>203</v>
      </c>
      <c r="C43" s="285"/>
      <c r="D43" s="285"/>
      <c r="E43" s="285"/>
      <c r="F43" s="285"/>
      <c r="G43" s="286"/>
      <c r="H43" s="84" t="s">
        <v>86</v>
      </c>
      <c r="I43" s="35"/>
      <c r="K43" s="35"/>
    </row>
    <row r="44" spans="2:12" ht="27.6" customHeight="1" x14ac:dyDescent="0.45">
      <c r="B44" s="179" t="s">
        <v>9</v>
      </c>
      <c r="C44" s="313" t="s">
        <v>3</v>
      </c>
      <c r="D44" s="314"/>
      <c r="E44" s="314"/>
      <c r="F44" s="315"/>
      <c r="G44" s="183" t="s">
        <v>10</v>
      </c>
      <c r="H44" s="183" t="s">
        <v>11</v>
      </c>
      <c r="I44" s="35"/>
    </row>
    <row r="45" spans="2:12" ht="18" customHeight="1" x14ac:dyDescent="0.45">
      <c r="B45" s="180">
        <v>45566</v>
      </c>
      <c r="C45" s="260" t="s">
        <v>221</v>
      </c>
      <c r="D45" s="261"/>
      <c r="E45" s="261"/>
      <c r="F45" s="262"/>
      <c r="G45" s="221">
        <v>2000</v>
      </c>
      <c r="H45" s="184"/>
      <c r="I45" s="35"/>
    </row>
    <row r="46" spans="2:12" ht="18" customHeight="1" x14ac:dyDescent="0.45">
      <c r="B46" s="180">
        <v>45580</v>
      </c>
      <c r="C46" s="260" t="s">
        <v>35</v>
      </c>
      <c r="D46" s="261"/>
      <c r="E46" s="261"/>
      <c r="F46" s="262"/>
      <c r="G46" s="221">
        <v>24000</v>
      </c>
      <c r="H46" s="184"/>
      <c r="I46" s="35"/>
    </row>
    <row r="47" spans="2:12" ht="18" customHeight="1" x14ac:dyDescent="0.45">
      <c r="B47" s="180">
        <v>45596</v>
      </c>
      <c r="C47" s="263" t="s">
        <v>34</v>
      </c>
      <c r="D47" s="264"/>
      <c r="E47" s="264"/>
      <c r="F47" s="265"/>
      <c r="G47" s="221">
        <v>12000</v>
      </c>
      <c r="H47" s="221"/>
      <c r="I47" s="35"/>
    </row>
    <row r="48" spans="2:12" ht="18" customHeight="1" x14ac:dyDescent="0.45">
      <c r="B48" s="180">
        <v>45596</v>
      </c>
      <c r="C48" s="263" t="s">
        <v>245</v>
      </c>
      <c r="D48" s="264"/>
      <c r="E48" s="264"/>
      <c r="F48" s="265"/>
      <c r="G48" s="221"/>
      <c r="H48" s="221">
        <v>2000</v>
      </c>
      <c r="I48" s="35"/>
    </row>
    <row r="49" spans="1:12" ht="18" customHeight="1" x14ac:dyDescent="0.45">
      <c r="B49" s="180">
        <v>45596</v>
      </c>
      <c r="C49" s="263" t="s">
        <v>246</v>
      </c>
      <c r="D49" s="264"/>
      <c r="E49" s="264"/>
      <c r="F49" s="265"/>
      <c r="G49" s="221"/>
      <c r="H49" s="221">
        <v>1000</v>
      </c>
      <c r="I49" s="35"/>
    </row>
    <row r="50" spans="1:12" ht="18" customHeight="1" x14ac:dyDescent="0.45">
      <c r="B50" s="180">
        <v>45596</v>
      </c>
      <c r="C50" s="263" t="s">
        <v>247</v>
      </c>
      <c r="D50" s="264"/>
      <c r="E50" s="264"/>
      <c r="F50" s="265"/>
      <c r="G50" s="221"/>
      <c r="H50" s="221">
        <v>35000</v>
      </c>
      <c r="I50" s="35"/>
    </row>
    <row r="51" spans="1:12" ht="18" customHeight="1" x14ac:dyDescent="0.45">
      <c r="B51" s="181"/>
      <c r="C51" s="281" t="s">
        <v>192</v>
      </c>
      <c r="D51" s="282"/>
      <c r="E51" s="282"/>
      <c r="F51" s="283"/>
      <c r="G51" s="227">
        <f>SUM(G45:G50)</f>
        <v>38000</v>
      </c>
      <c r="H51" s="227">
        <f>SUM(H46:H50)</f>
        <v>38000</v>
      </c>
      <c r="I51" s="35"/>
    </row>
    <row r="52" spans="1:12" ht="18" customHeight="1" x14ac:dyDescent="0.45">
      <c r="B52" s="182"/>
      <c r="C52" s="293"/>
      <c r="D52" s="294"/>
      <c r="E52" s="294"/>
      <c r="F52" s="295"/>
      <c r="G52" s="207"/>
      <c r="H52" s="207"/>
      <c r="I52" s="34"/>
    </row>
    <row r="53" spans="1:12" ht="18" customHeight="1" x14ac:dyDescent="0.45">
      <c r="B53" s="32"/>
      <c r="C53" s="33"/>
      <c r="D53" s="33"/>
      <c r="E53" s="33"/>
      <c r="F53" s="33"/>
      <c r="G53" s="34"/>
      <c r="H53" s="34"/>
      <c r="I53" s="34"/>
      <c r="J53" s="34"/>
      <c r="K53" s="35"/>
      <c r="L53" s="35"/>
    </row>
    <row r="54" spans="1:12" ht="18" customHeight="1" x14ac:dyDescent="0.45">
      <c r="B54" s="32"/>
      <c r="C54" s="33"/>
      <c r="D54" s="33"/>
      <c r="E54" s="33"/>
      <c r="F54" s="33"/>
      <c r="G54" s="34"/>
      <c r="H54" s="34"/>
      <c r="I54" s="34"/>
      <c r="J54" s="34"/>
      <c r="K54" s="35"/>
      <c r="L54" s="35"/>
    </row>
    <row r="55" spans="1:12" x14ac:dyDescent="0.45">
      <c r="B55" s="1" t="s">
        <v>205</v>
      </c>
    </row>
    <row r="56" spans="1:12" ht="15.4" thickBot="1" x14ac:dyDescent="0.5">
      <c r="A56" s="20" t="s">
        <v>12</v>
      </c>
      <c r="B56" s="2" t="s">
        <v>206</v>
      </c>
    </row>
    <row r="57" spans="1:12" x14ac:dyDescent="0.45">
      <c r="B57" s="100" t="s">
        <v>207</v>
      </c>
      <c r="C57" s="101" t="s">
        <v>9</v>
      </c>
      <c r="D57" s="102"/>
      <c r="E57" s="102"/>
      <c r="F57" s="102"/>
      <c r="G57" s="103"/>
    </row>
    <row r="58" spans="1:12" ht="15.4" thickBot="1" x14ac:dyDescent="0.5">
      <c r="B58" s="104">
        <v>14</v>
      </c>
      <c r="C58" s="105">
        <v>45387</v>
      </c>
      <c r="G58" s="106"/>
    </row>
    <row r="59" spans="1:12" x14ac:dyDescent="0.45">
      <c r="B59" s="107"/>
      <c r="G59" s="106"/>
    </row>
    <row r="60" spans="1:12" x14ac:dyDescent="0.45">
      <c r="B60" s="108" t="s">
        <v>9</v>
      </c>
      <c r="C60" s="324" t="s">
        <v>3</v>
      </c>
      <c r="D60" s="325"/>
      <c r="E60" s="326"/>
      <c r="F60" s="109" t="s">
        <v>208</v>
      </c>
      <c r="G60" s="110" t="s">
        <v>113</v>
      </c>
    </row>
    <row r="61" spans="1:12" ht="18" customHeight="1" x14ac:dyDescent="0.45">
      <c r="B61" s="111">
        <v>44291</v>
      </c>
      <c r="C61" s="278" t="s">
        <v>103</v>
      </c>
      <c r="D61" s="279"/>
      <c r="E61" s="280"/>
      <c r="F61" s="112">
        <v>69.55</v>
      </c>
      <c r="G61" s="113"/>
    </row>
    <row r="62" spans="1:12" ht="18" customHeight="1" x14ac:dyDescent="0.45">
      <c r="B62" s="111">
        <v>44292</v>
      </c>
      <c r="C62" s="114" t="s">
        <v>209</v>
      </c>
      <c r="D62" s="114"/>
      <c r="E62" s="114"/>
      <c r="F62" s="112">
        <v>300</v>
      </c>
      <c r="G62" s="113"/>
    </row>
    <row r="63" spans="1:12" ht="18" customHeight="1" x14ac:dyDescent="0.45">
      <c r="B63" s="111">
        <v>44294</v>
      </c>
      <c r="C63" s="278" t="s">
        <v>210</v>
      </c>
      <c r="D63" s="279"/>
      <c r="E63" s="280"/>
      <c r="F63" s="112"/>
      <c r="G63" s="113">
        <v>150</v>
      </c>
    </row>
    <row r="64" spans="1:12" ht="18" customHeight="1" x14ac:dyDescent="0.45">
      <c r="B64" s="111">
        <v>44295</v>
      </c>
      <c r="C64" s="278" t="s">
        <v>211</v>
      </c>
      <c r="D64" s="279"/>
      <c r="E64" s="280"/>
      <c r="F64" s="112"/>
      <c r="G64" s="113">
        <v>91</v>
      </c>
    </row>
    <row r="65" spans="1:13" ht="18" customHeight="1" x14ac:dyDescent="0.45">
      <c r="B65" s="111">
        <v>44296</v>
      </c>
      <c r="C65" s="278" t="s">
        <v>212</v>
      </c>
      <c r="D65" s="279"/>
      <c r="E65" s="280"/>
      <c r="F65" s="112"/>
      <c r="G65" s="113">
        <v>128.5</v>
      </c>
    </row>
    <row r="66" spans="1:13" ht="18" customHeight="1" x14ac:dyDescent="0.45">
      <c r="B66" s="111">
        <v>44296</v>
      </c>
      <c r="C66" s="278" t="s">
        <v>213</v>
      </c>
      <c r="D66" s="279"/>
      <c r="E66" s="280"/>
      <c r="F66" s="12"/>
      <c r="G66" s="113">
        <v>0.05</v>
      </c>
    </row>
    <row r="67" spans="1:13" ht="18" customHeight="1" thickBot="1" x14ac:dyDescent="0.5">
      <c r="B67" s="115"/>
      <c r="C67" s="327" t="s">
        <v>192</v>
      </c>
      <c r="D67" s="328"/>
      <c r="E67" s="329"/>
      <c r="F67" s="116">
        <f>SUM(F61:F66)</f>
        <v>369.55</v>
      </c>
      <c r="G67" s="117">
        <f>SUM(G61:G66)</f>
        <v>369.55</v>
      </c>
    </row>
    <row r="70" spans="1:13" x14ac:dyDescent="0.45">
      <c r="A70" s="20" t="s">
        <v>16</v>
      </c>
      <c r="B70" s="2" t="s">
        <v>118</v>
      </c>
    </row>
    <row r="71" spans="1:13" x14ac:dyDescent="0.4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45">
      <c r="A72" s="4"/>
      <c r="B72" s="5" t="s">
        <v>119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4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8" customHeight="1" x14ac:dyDescent="0.45">
      <c r="A74" s="4"/>
      <c r="B74" s="6" t="s">
        <v>0</v>
      </c>
      <c r="C74" s="7">
        <v>10</v>
      </c>
      <c r="D74" s="3"/>
      <c r="E74" s="6" t="s">
        <v>4</v>
      </c>
      <c r="F74" s="8" t="s">
        <v>285</v>
      </c>
      <c r="G74" s="3"/>
      <c r="H74" s="60" t="s">
        <v>5</v>
      </c>
      <c r="I74" s="60"/>
      <c r="J74" s="9" t="s">
        <v>286</v>
      </c>
      <c r="K74" s="3"/>
      <c r="L74" s="3"/>
      <c r="M74" s="3"/>
    </row>
    <row r="75" spans="1:13" ht="18" customHeight="1" x14ac:dyDescent="0.45">
      <c r="A75" s="4"/>
      <c r="B75" s="6" t="s">
        <v>103</v>
      </c>
      <c r="C75" s="61">
        <v>69.55</v>
      </c>
      <c r="D75" s="3"/>
      <c r="E75" s="6" t="s">
        <v>104</v>
      </c>
      <c r="F75" s="132">
        <f>C75+J80+J81+J82+J83</f>
        <v>128.5</v>
      </c>
      <c r="G75" s="3"/>
      <c r="H75" s="3"/>
      <c r="I75" s="3"/>
      <c r="J75" s="3"/>
      <c r="K75" s="3"/>
      <c r="L75" s="3"/>
      <c r="M75" s="3"/>
    </row>
    <row r="76" spans="1:13" x14ac:dyDescent="0.4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45">
      <c r="A77" s="4"/>
      <c r="B77" s="5" t="s">
        <v>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4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30" x14ac:dyDescent="0.45">
      <c r="A79" s="4"/>
      <c r="B79" s="39" t="s">
        <v>9</v>
      </c>
      <c r="C79" s="39" t="s">
        <v>120</v>
      </c>
      <c r="D79" s="39" t="s">
        <v>19</v>
      </c>
      <c r="E79" s="42" t="s">
        <v>3</v>
      </c>
      <c r="F79" s="43"/>
      <c r="G79" s="39" t="s">
        <v>1</v>
      </c>
      <c r="H79" s="39" t="s">
        <v>15</v>
      </c>
      <c r="I79" s="39" t="s">
        <v>121</v>
      </c>
      <c r="J79" s="39" t="s">
        <v>6</v>
      </c>
      <c r="K79" s="39" t="s">
        <v>2</v>
      </c>
      <c r="L79" s="39" t="s">
        <v>105</v>
      </c>
      <c r="M79" s="3"/>
    </row>
    <row r="80" spans="1:13" ht="18" customHeight="1" x14ac:dyDescent="0.45">
      <c r="A80" s="4"/>
      <c r="B80" s="85" t="s">
        <v>287</v>
      </c>
      <c r="C80" s="126">
        <v>1070</v>
      </c>
      <c r="D80" s="126"/>
      <c r="E80" s="127" t="s">
        <v>34</v>
      </c>
      <c r="F80" s="128"/>
      <c r="G80" s="85"/>
      <c r="H80" s="132"/>
      <c r="I80" s="112"/>
      <c r="J80" s="112">
        <v>300</v>
      </c>
      <c r="K80" s="31"/>
      <c r="L80" s="13"/>
      <c r="M80" s="3"/>
    </row>
    <row r="81" spans="1:13" ht="18" customHeight="1" x14ac:dyDescent="0.45">
      <c r="A81" s="4"/>
      <c r="B81" s="85" t="s">
        <v>288</v>
      </c>
      <c r="C81" s="85" t="s">
        <v>153</v>
      </c>
      <c r="D81" s="126"/>
      <c r="E81" s="127" t="s">
        <v>210</v>
      </c>
      <c r="F81" s="128"/>
      <c r="G81" s="131"/>
      <c r="H81" s="132"/>
      <c r="I81" s="112"/>
      <c r="J81" s="112">
        <v>-150</v>
      </c>
      <c r="K81" s="13"/>
      <c r="L81" s="13"/>
      <c r="M81" s="3"/>
    </row>
    <row r="82" spans="1:13" ht="18" customHeight="1" x14ac:dyDescent="0.45">
      <c r="A82" s="4"/>
      <c r="B82" s="85" t="s">
        <v>290</v>
      </c>
      <c r="C82" s="126">
        <v>4650</v>
      </c>
      <c r="D82" s="126"/>
      <c r="E82" s="127" t="s">
        <v>211</v>
      </c>
      <c r="F82" s="128"/>
      <c r="G82" s="131"/>
      <c r="H82" s="132"/>
      <c r="I82" s="112"/>
      <c r="J82" s="112">
        <v>-91</v>
      </c>
      <c r="K82" s="13"/>
      <c r="L82" s="13"/>
      <c r="M82" s="3"/>
    </row>
    <row r="83" spans="1:13" ht="18" customHeight="1" x14ac:dyDescent="0.45">
      <c r="A83" s="4"/>
      <c r="B83" s="85" t="s">
        <v>289</v>
      </c>
      <c r="C83" s="126">
        <v>4970</v>
      </c>
      <c r="D83" s="126"/>
      <c r="E83" s="127" t="s">
        <v>219</v>
      </c>
      <c r="F83" s="128"/>
      <c r="G83" s="131"/>
      <c r="H83" s="132"/>
      <c r="I83" s="112"/>
      <c r="J83" s="112">
        <v>-0.05</v>
      </c>
      <c r="K83" s="13"/>
      <c r="L83" s="13"/>
      <c r="M83" s="3"/>
    </row>
    <row r="84" spans="1:13" ht="18" customHeight="1" x14ac:dyDescent="0.45">
      <c r="A84" s="4"/>
      <c r="B84" s="22"/>
      <c r="C84" s="38"/>
      <c r="D84" s="38"/>
      <c r="E84" s="40"/>
      <c r="F84" s="41"/>
      <c r="G84" s="23"/>
      <c r="H84" s="24"/>
      <c r="I84" s="12"/>
      <c r="J84" s="12"/>
      <c r="K84" s="13"/>
      <c r="L84" s="13"/>
      <c r="M84" s="3"/>
    </row>
    <row r="85" spans="1:13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45">
      <c r="B86" s="1"/>
    </row>
    <row r="87" spans="1:13" x14ac:dyDescent="0.45">
      <c r="A87" s="2" t="s">
        <v>13</v>
      </c>
      <c r="B87" s="2" t="s">
        <v>122</v>
      </c>
    </row>
    <row r="88" spans="1:13" ht="18" customHeight="1" x14ac:dyDescent="0.45">
      <c r="B88" s="237" t="s">
        <v>20</v>
      </c>
      <c r="C88" s="238"/>
      <c r="D88" s="238"/>
      <c r="E88" s="238"/>
      <c r="F88" s="238"/>
      <c r="G88" s="238"/>
      <c r="H88" s="238"/>
      <c r="I88" s="238"/>
      <c r="J88" s="238"/>
      <c r="K88" s="11" t="s">
        <v>21</v>
      </c>
    </row>
    <row r="89" spans="1:13" ht="18" customHeight="1" x14ac:dyDescent="0.45">
      <c r="B89" s="239" t="s">
        <v>22</v>
      </c>
      <c r="C89" s="240"/>
      <c r="D89" s="240"/>
      <c r="E89" s="241"/>
      <c r="F89" s="242" t="s">
        <v>18</v>
      </c>
      <c r="G89" s="244" t="s">
        <v>3</v>
      </c>
      <c r="H89" s="245"/>
      <c r="I89" s="246"/>
      <c r="J89" s="255" t="s">
        <v>10</v>
      </c>
      <c r="K89" s="287" t="s">
        <v>11</v>
      </c>
    </row>
    <row r="90" spans="1:13" ht="18" customHeight="1" x14ac:dyDescent="0.45">
      <c r="B90" s="171" t="s">
        <v>97</v>
      </c>
      <c r="C90" s="172" t="s">
        <v>98</v>
      </c>
      <c r="D90" s="172"/>
      <c r="E90" s="173"/>
      <c r="F90" s="243"/>
      <c r="G90" s="247"/>
      <c r="H90" s="248"/>
      <c r="I90" s="249"/>
      <c r="J90" s="256"/>
      <c r="K90" s="288"/>
    </row>
    <row r="91" spans="1:13" ht="18" customHeight="1" x14ac:dyDescent="0.45">
      <c r="B91" s="174">
        <v>1070</v>
      </c>
      <c r="C91" s="266" t="str">
        <f>_xlfn.XLOOKUP(B91,'H 14 aanwijzingen'!$A$19:$A$71,'H 14 aanwijzingen'!$B$19:$B$71,"",1)</f>
        <v>Kruisposten</v>
      </c>
      <c r="D91" s="267"/>
      <c r="E91" s="268"/>
      <c r="F91" s="175"/>
      <c r="G91" s="263" t="s">
        <v>34</v>
      </c>
      <c r="H91" s="264"/>
      <c r="I91" s="265"/>
      <c r="J91" s="135"/>
      <c r="K91" s="135">
        <v>300</v>
      </c>
    </row>
    <row r="92" spans="1:13" ht="18" customHeight="1" x14ac:dyDescent="0.45">
      <c r="B92" s="174">
        <v>1000</v>
      </c>
      <c r="C92" s="266" t="str">
        <f>_xlfn.XLOOKUP(B92,'H 14 aanwijzingen'!$A$19:$A$71,'H 14 aanwijzingen'!$B$19:$B$71,"",1)</f>
        <v>Kas</v>
      </c>
      <c r="D92" s="267"/>
      <c r="E92" s="268"/>
      <c r="F92" s="175"/>
      <c r="G92" s="263" t="s">
        <v>248</v>
      </c>
      <c r="H92" s="264"/>
      <c r="I92" s="265"/>
      <c r="J92" s="135">
        <v>300</v>
      </c>
      <c r="K92" s="135"/>
    </row>
    <row r="93" spans="1:13" ht="18" customHeight="1" x14ac:dyDescent="0.45">
      <c r="B93" s="174">
        <v>680</v>
      </c>
      <c r="C93" s="266" t="str">
        <f>_xlfn.XLOOKUP(B93,'H 14 aanwijzingen'!$A$19:$A$71,'H 14 aanwijzingen'!$B$19:$B$71,"",1)</f>
        <v>Privé</v>
      </c>
      <c r="D93" s="267"/>
      <c r="E93" s="268"/>
      <c r="F93" s="175"/>
      <c r="G93" s="263" t="s">
        <v>210</v>
      </c>
      <c r="H93" s="264"/>
      <c r="I93" s="265"/>
      <c r="J93" s="135">
        <v>150</v>
      </c>
      <c r="K93" s="135"/>
    </row>
    <row r="94" spans="1:13" ht="18" customHeight="1" x14ac:dyDescent="0.45">
      <c r="B94" s="174">
        <v>1000</v>
      </c>
      <c r="C94" s="266" t="str">
        <f>_xlfn.XLOOKUP(B94,'H 14 aanwijzingen'!$A$19:$A$71,'H 14 aanwijzingen'!$B$19:$B$71,"",1)</f>
        <v>Kas</v>
      </c>
      <c r="D94" s="267"/>
      <c r="E94" s="268"/>
      <c r="F94" s="175"/>
      <c r="G94" s="263" t="s">
        <v>210</v>
      </c>
      <c r="H94" s="264"/>
      <c r="I94" s="265"/>
      <c r="J94" s="135"/>
      <c r="K94" s="135">
        <v>150</v>
      </c>
    </row>
    <row r="95" spans="1:13" ht="18" customHeight="1" x14ac:dyDescent="0.45">
      <c r="B95" s="174">
        <v>4650</v>
      </c>
      <c r="C95" s="266" t="str">
        <f>_xlfn.XLOOKUP(B95,'H 14 aanwijzingen'!$A$19:$A$71,'H 14 aanwijzingen'!$B$19:$B$71,"",1)</f>
        <v>Kantoorkosten</v>
      </c>
      <c r="D95" s="267"/>
      <c r="E95" s="268"/>
      <c r="F95" s="175"/>
      <c r="G95" s="289" t="s">
        <v>211</v>
      </c>
      <c r="H95" s="290"/>
      <c r="I95" s="291"/>
      <c r="J95" s="178">
        <v>91</v>
      </c>
      <c r="K95" s="178"/>
    </row>
    <row r="96" spans="1:13" ht="18" customHeight="1" x14ac:dyDescent="0.45">
      <c r="B96" s="174">
        <v>1000</v>
      </c>
      <c r="C96" s="266" t="str">
        <f>_xlfn.XLOOKUP(B96,'H 14 aanwijzingen'!$A$19:$A$71,'H 14 aanwijzingen'!$B$19:$B$71,"",1)</f>
        <v>Kas</v>
      </c>
      <c r="D96" s="267"/>
      <c r="E96" s="268"/>
      <c r="F96" s="175"/>
      <c r="G96" s="263" t="s">
        <v>211</v>
      </c>
      <c r="H96" s="264"/>
      <c r="I96" s="265"/>
      <c r="J96" s="135"/>
      <c r="K96" s="135">
        <v>91</v>
      </c>
    </row>
    <row r="97" spans="2:11" ht="18" customHeight="1" x14ac:dyDescent="0.45">
      <c r="B97" s="174">
        <v>4970</v>
      </c>
      <c r="C97" s="266" t="str">
        <f>_xlfn.XLOOKUP(B97,'H 14 aanwijzingen'!$A$19:$A$71,'H 14 aanwijzingen'!$B$19:$B$71,"",1)</f>
        <v>Kasverschillen</v>
      </c>
      <c r="D97" s="267"/>
      <c r="E97" s="268"/>
      <c r="F97" s="175"/>
      <c r="G97" s="289" t="s">
        <v>219</v>
      </c>
      <c r="H97" s="290"/>
      <c r="I97" s="291"/>
      <c r="J97" s="178">
        <v>0.05</v>
      </c>
      <c r="K97" s="178"/>
    </row>
    <row r="98" spans="2:11" ht="18" customHeight="1" x14ac:dyDescent="0.45">
      <c r="B98" s="174">
        <v>1000</v>
      </c>
      <c r="C98" s="266" t="str">
        <f>_xlfn.XLOOKUP(B98,'H 14 aanwijzingen'!$A$19:$A$71,'H 14 aanwijzingen'!$B$19:$B$71,"",1)</f>
        <v>Kas</v>
      </c>
      <c r="D98" s="267"/>
      <c r="E98" s="268"/>
      <c r="F98" s="175"/>
      <c r="G98" s="263" t="s">
        <v>219</v>
      </c>
      <c r="H98" s="264"/>
      <c r="I98" s="265"/>
      <c r="J98" s="135"/>
      <c r="K98" s="135">
        <v>0.05</v>
      </c>
    </row>
    <row r="99" spans="2:11" ht="18" customHeight="1" x14ac:dyDescent="0.45">
      <c r="B99" s="174"/>
      <c r="C99" s="266" t="str">
        <f>_xlfn.XLOOKUP(B99,'H 14 aanwijzingen'!$A$19:$A$71,'H 14 aanwijzingen'!$B$19:$B$71,"",1)</f>
        <v/>
      </c>
      <c r="D99" s="267"/>
      <c r="E99" s="268"/>
      <c r="F99" s="175"/>
      <c r="G99" s="274"/>
      <c r="H99" s="275"/>
      <c r="I99" s="276"/>
      <c r="J99" s="188"/>
      <c r="K99" s="189"/>
    </row>
  </sheetData>
  <mergeCells count="49">
    <mergeCell ref="C98:E98"/>
    <mergeCell ref="G98:I98"/>
    <mergeCell ref="C99:E99"/>
    <mergeCell ref="G99:I99"/>
    <mergeCell ref="B25:G25"/>
    <mergeCell ref="B29:C29"/>
    <mergeCell ref="E30:G30"/>
    <mergeCell ref="C50:F50"/>
    <mergeCell ref="C94:E94"/>
    <mergeCell ref="G95:I95"/>
    <mergeCell ref="G96:I96"/>
    <mergeCell ref="G97:I97"/>
    <mergeCell ref="C95:E95"/>
    <mergeCell ref="C96:E96"/>
    <mergeCell ref="C97:E97"/>
    <mergeCell ref="G94:I94"/>
    <mergeCell ref="J89:J90"/>
    <mergeCell ref="K89:K90"/>
    <mergeCell ref="C91:E91"/>
    <mergeCell ref="C92:E92"/>
    <mergeCell ref="C93:E93"/>
    <mergeCell ref="B89:E89"/>
    <mergeCell ref="F89:F90"/>
    <mergeCell ref="G89:I90"/>
    <mergeCell ref="G91:I91"/>
    <mergeCell ref="G92:I92"/>
    <mergeCell ref="G93:I93"/>
    <mergeCell ref="B88:J88"/>
    <mergeCell ref="C48:F48"/>
    <mergeCell ref="C49:F49"/>
    <mergeCell ref="C51:F51"/>
    <mergeCell ref="C52:F52"/>
    <mergeCell ref="C60:E60"/>
    <mergeCell ref="C61:E61"/>
    <mergeCell ref="C63:E63"/>
    <mergeCell ref="C64:E64"/>
    <mergeCell ref="C65:E65"/>
    <mergeCell ref="C66:E66"/>
    <mergeCell ref="C67:E67"/>
    <mergeCell ref="B43:G43"/>
    <mergeCell ref="C44:F44"/>
    <mergeCell ref="C45:F45"/>
    <mergeCell ref="C46:F46"/>
    <mergeCell ref="C47:F47"/>
    <mergeCell ref="B15:H15"/>
    <mergeCell ref="C16:E16"/>
    <mergeCell ref="B26:C26"/>
    <mergeCell ref="E26:G26"/>
    <mergeCell ref="E28:G28"/>
  </mergeCells>
  <pageMargins left="0.7" right="0.7" top="0.75" bottom="0.75" header="0.3" footer="0.3"/>
  <pageSetup paperSize="9" orientation="portrait" horizontalDpi="0" verticalDpi="0" r:id="rId1"/>
  <ignoredErrors>
    <ignoredError sqref="C80:J80 C83:J83 D81:J81 C82:J82" twoDigitTextYear="1"/>
    <ignoredError sqref="C81" twoDigitTextYear="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D19611B1554A80E9E11882B69808" ma:contentTypeVersion="13" ma:contentTypeDescription="Een nieuw document maken." ma:contentTypeScope="" ma:versionID="c24c8c210e05a22975758de50712aa8a">
  <xsd:schema xmlns:xsd="http://www.w3.org/2001/XMLSchema" xmlns:xs="http://www.w3.org/2001/XMLSchema" xmlns:p="http://schemas.microsoft.com/office/2006/metadata/properties" xmlns:ns2="75400955-a2bd-47d7-8413-6ad4b02dc14f" xmlns:ns3="9acf06c0-0414-496f-b72a-c0da375c8652" targetNamespace="http://schemas.microsoft.com/office/2006/metadata/properties" ma:root="true" ma:fieldsID="dd416d162ab5909e0ec74d5498b1b857" ns2:_="" ns3:_="">
    <xsd:import namespace="75400955-a2bd-47d7-8413-6ad4b02dc14f"/>
    <xsd:import namespace="9acf06c0-0414-496f-b72a-c0da375c8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00955-a2bd-47d7-8413-6ad4b02d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bd448c44-0de7-419d-ac12-ed7570845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f06c0-0414-496f-b72a-c0da375c86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ebd28-fb00-44e5-a53e-0717ea0cac32}" ma:internalName="TaxCatchAll" ma:showField="CatchAllData" ma:web="9acf06c0-0414-496f-b72a-c0da375c8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f06c0-0414-496f-b72a-c0da375c8652" xsi:nil="true"/>
    <lcf76f155ced4ddcb4097134ff3c332f xmlns="75400955-a2bd-47d7-8413-6ad4b02dc1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30888E-0996-490A-9AF2-4FA770FAC12B}"/>
</file>

<file path=customXml/itemProps2.xml><?xml version="1.0" encoding="utf-8"?>
<ds:datastoreItem xmlns:ds="http://schemas.openxmlformats.org/officeDocument/2006/customXml" ds:itemID="{BB09EA76-31DE-4B0E-BA85-FF979D2C30AE}"/>
</file>

<file path=customXml/itemProps3.xml><?xml version="1.0" encoding="utf-8"?>
<ds:datastoreItem xmlns:ds="http://schemas.openxmlformats.org/officeDocument/2006/customXml" ds:itemID="{BA2C7A5B-590A-4D05-9E06-EAE95A21BF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14 Inhoudsopgave</vt:lpstr>
      <vt:lpstr>H 14 aanwijzingen</vt:lpstr>
      <vt:lpstr>14.1 - 14.3</vt:lpstr>
      <vt:lpstr>14.4 - 14.8</vt:lpstr>
      <vt:lpstr>14.9 - 14.13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2022-08-09T11:33:33Z</cp:lastPrinted>
  <dcterms:created xsi:type="dcterms:W3CDTF">2020-12-11T10:09:52Z</dcterms:created>
  <dcterms:modified xsi:type="dcterms:W3CDTF">2025-01-21T14:17:29Z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0x01010061E5D19611B1554A80E9E11882B69808</vt:lpwstr>
  </property>
</Properties>
</file>