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PDB 5e druk/Convoy PDB BA 5e druk/PDB BA Uitwerkingen 5e druk/"/>
    </mc:Choice>
  </mc:AlternateContent>
  <xr:revisionPtr revIDLastSave="652" documentId="8_{D581004E-97CF-443E-849F-8A484ACBBE56}" xr6:coauthVersionLast="47" xr6:coauthVersionMax="47" xr10:uidLastSave="{42A10B1F-800A-42AF-BDCE-5BD6519E6F39}"/>
  <bookViews>
    <workbookView xWindow="-83" yWindow="0" windowWidth="19366" windowHeight="15563" activeTab="3" xr2:uid="{5D587E09-814F-4BAA-A382-6AB82BB63DFF}"/>
  </bookViews>
  <sheets>
    <sheet name="H 12 Inhoudsopgave" sheetId="8" r:id="rId1"/>
    <sheet name="H 12 aanwijzingen" sheetId="5" state="hidden" r:id="rId2"/>
    <sheet name="12.1 - 12.2" sheetId="56" r:id="rId3"/>
    <sheet name="12.3 - 12.9" sheetId="57" r:id="rId4"/>
    <sheet name="12.10 - 12.14" sheetId="5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1" i="57" l="1"/>
  <c r="G321" i="57"/>
  <c r="H321" i="57"/>
  <c r="I321" i="57"/>
  <c r="J321" i="57"/>
  <c r="K321" i="57"/>
  <c r="L321" i="57"/>
  <c r="E321" i="57"/>
  <c r="C291" i="57"/>
  <c r="C290" i="57"/>
  <c r="C289" i="57"/>
  <c r="C288" i="57"/>
  <c r="F282" i="57"/>
  <c r="G282" i="57"/>
  <c r="C267" i="57"/>
  <c r="C266" i="57"/>
  <c r="L17" i="58"/>
  <c r="G258" i="57"/>
  <c r="H258" i="57"/>
  <c r="I251" i="57"/>
  <c r="I258" i="57" s="1"/>
  <c r="J258" i="57"/>
  <c r="K258" i="57"/>
  <c r="L258" i="57"/>
  <c r="C225" i="57"/>
  <c r="G223" i="57"/>
  <c r="C223" i="57"/>
  <c r="C222" i="57"/>
  <c r="L156" i="57"/>
  <c r="G146" i="57"/>
  <c r="C146" i="57"/>
  <c r="C147" i="57"/>
  <c r="C148" i="57"/>
  <c r="C145" i="57"/>
  <c r="F135" i="57"/>
  <c r="E135" i="57"/>
  <c r="J174" i="57"/>
  <c r="I169" i="57"/>
  <c r="I170" i="57"/>
  <c r="I171" i="57"/>
  <c r="I173" i="57"/>
  <c r="I168" i="57"/>
  <c r="L161" i="57"/>
  <c r="L163" i="57"/>
  <c r="L165" i="57"/>
  <c r="L158" i="57"/>
  <c r="K154" i="57"/>
  <c r="K155" i="57"/>
  <c r="K159" i="57"/>
  <c r="K160" i="57"/>
  <c r="K162" i="57"/>
  <c r="K164" i="57"/>
  <c r="K167" i="57"/>
  <c r="K153" i="57"/>
  <c r="C34" i="56" l="1"/>
  <c r="H16" i="58"/>
  <c r="K16" i="58" s="1"/>
  <c r="C12" i="58"/>
  <c r="C216" i="57"/>
  <c r="D207" i="57"/>
  <c r="E206" i="57"/>
  <c r="E210" i="57" s="1"/>
  <c r="D212" i="57" s="1"/>
  <c r="E182" i="57"/>
  <c r="G176" i="57"/>
  <c r="H176" i="57"/>
  <c r="I176" i="57"/>
  <c r="J176" i="57"/>
  <c r="L176" i="57"/>
  <c r="K176" i="57"/>
  <c r="C122" i="57"/>
  <c r="C123" i="57"/>
  <c r="G120" i="57"/>
  <c r="C119" i="57"/>
  <c r="K111" i="57"/>
  <c r="I111" i="57"/>
  <c r="N110" i="57"/>
  <c r="J110" i="57"/>
  <c r="G95" i="57"/>
  <c r="I95" i="57" s="1"/>
  <c r="M95" i="57" s="1"/>
  <c r="G94" i="57"/>
  <c r="I94" i="57" s="1"/>
  <c r="M94" i="57" s="1"/>
  <c r="H93" i="57"/>
  <c r="J93" i="57" s="1"/>
  <c r="N93" i="57" s="1"/>
  <c r="C78" i="57"/>
  <c r="I60" i="57"/>
  <c r="M60" i="57" s="1"/>
  <c r="I59" i="57"/>
  <c r="N58" i="57" s="1"/>
  <c r="I30" i="57"/>
  <c r="J29" i="57"/>
  <c r="C54" i="56"/>
  <c r="G29" i="56"/>
  <c r="G30" i="56" s="1"/>
  <c r="G32" i="56" s="1"/>
  <c r="C32" i="56"/>
  <c r="C33" i="56"/>
  <c r="C35" i="56"/>
  <c r="J21" i="56"/>
  <c r="C21" i="56"/>
  <c r="J20" i="56"/>
  <c r="J19" i="56"/>
  <c r="H19" i="56"/>
  <c r="H20" i="56" s="1"/>
  <c r="H21" i="56" s="1"/>
  <c r="C19" i="56"/>
  <c r="J18" i="56"/>
  <c r="D211" i="57" l="1"/>
  <c r="C113" i="58"/>
  <c r="C112" i="58"/>
  <c r="C111" i="58"/>
  <c r="C105" i="58"/>
  <c r="C104" i="58"/>
  <c r="C103" i="58"/>
  <c r="C97" i="58"/>
  <c r="C96" i="58"/>
  <c r="C95" i="58"/>
  <c r="C85" i="58"/>
  <c r="C84" i="58"/>
  <c r="C79" i="58"/>
  <c r="C78" i="58"/>
  <c r="C77" i="58"/>
  <c r="C71" i="58"/>
  <c r="C70" i="58"/>
  <c r="C64" i="58"/>
  <c r="C63" i="58"/>
  <c r="C56" i="58"/>
  <c r="C55" i="58"/>
  <c r="C41" i="58"/>
  <c r="C40" i="58"/>
  <c r="C34" i="58"/>
  <c r="C33" i="58"/>
  <c r="C27" i="58"/>
  <c r="C26" i="58"/>
  <c r="C11" i="58"/>
  <c r="C10" i="58"/>
  <c r="C9" i="58"/>
  <c r="C121" i="57"/>
  <c r="C120" i="57"/>
  <c r="C104" i="57"/>
  <c r="C103" i="57"/>
  <c r="C87" i="57"/>
  <c r="C88" i="57"/>
  <c r="C79" i="57"/>
  <c r="C80" i="57"/>
  <c r="C86" i="57"/>
  <c r="C71" i="57"/>
  <c r="C72" i="57"/>
  <c r="C70" i="57"/>
  <c r="C53" i="57"/>
  <c r="C52" i="57"/>
  <c r="C46" i="57"/>
  <c r="C45" i="57"/>
  <c r="C39" i="57"/>
  <c r="C38" i="57"/>
  <c r="C23" i="57"/>
  <c r="C22" i="57"/>
  <c r="C16" i="57"/>
  <c r="C15" i="57"/>
  <c r="C9" i="57"/>
  <c r="C8" i="57"/>
  <c r="F258" i="57"/>
  <c r="E251" i="57"/>
  <c r="E258" i="57" s="1"/>
  <c r="F195" i="57"/>
  <c r="E188" i="57"/>
  <c r="E195" i="57" s="1"/>
  <c r="F176" i="57"/>
  <c r="E176" i="57"/>
  <c r="C64" i="56"/>
  <c r="C63" i="56"/>
  <c r="C62" i="56"/>
  <c r="C37" i="56"/>
  <c r="C31" i="56"/>
  <c r="C30" i="56"/>
  <c r="C29" i="56"/>
</calcChain>
</file>

<file path=xl/sharedStrings.xml><?xml version="1.0" encoding="utf-8"?>
<sst xmlns="http://schemas.openxmlformats.org/spreadsheetml/2006/main" count="903" uniqueCount="299">
  <si>
    <t>Omschrijving</t>
  </si>
  <si>
    <t>Bedrag</t>
  </si>
  <si>
    <t>Debet</t>
  </si>
  <si>
    <t>Credit</t>
  </si>
  <si>
    <t>a</t>
  </si>
  <si>
    <t>b</t>
  </si>
  <si>
    <t>Subadmi- nistratie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</si>
  <si>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</si>
  <si>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</si>
  <si>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</si>
  <si>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</si>
  <si>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</si>
  <si>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</si>
  <si>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</si>
  <si>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</si>
  <si>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</si>
  <si>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</si>
  <si>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</si>
  <si>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</si>
  <si>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</si>
  <si>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</si>
  <si>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</si>
  <si>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</si>
  <si>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</si>
  <si>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</si>
  <si>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</si>
  <si>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</si>
  <si>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</si>
  <si>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</si>
  <si>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</si>
  <si>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</si>
  <si>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</si>
  <si>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</si>
  <si>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</si>
  <si>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Af te dragen omzetbelasting</t>
  </si>
  <si>
    <t>Voorraad goederen</t>
  </si>
  <si>
    <t>Loonkosten</t>
  </si>
  <si>
    <t>Sociale lasten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</si>
  <si>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</si>
  <si>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</si>
  <si>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</si>
  <si>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</si>
  <si>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</si>
  <si>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</si>
  <si>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</si>
  <si>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</si>
  <si>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</si>
  <si>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</si>
  <si>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</si>
  <si>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</si>
  <si>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</si>
  <si>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</si>
  <si>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</si>
  <si>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</si>
  <si>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</si>
  <si>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</si>
  <si>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</si>
  <si>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</si>
  <si>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</si>
  <si>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</si>
  <si>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</si>
  <si>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</si>
  <si>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</si>
  <si>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</si>
  <si>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</si>
  <si>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</si>
  <si>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</si>
  <si>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Ook bij het examen is het mogelijk een niet-bestaand nummer in te voeren,</t>
  </si>
  <si>
    <t>dit wordt altijd fout gerekend.</t>
  </si>
  <si>
    <t>Nummer</t>
  </si>
  <si>
    <t>Naam</t>
  </si>
  <si>
    <t>Incidentele resultaten</t>
  </si>
  <si>
    <t xml:space="preserve">Als je het nummer van de grootboekrekening invult, </t>
  </si>
  <si>
    <t>Machines</t>
  </si>
  <si>
    <t>Cumulatieve afschrijving machines</t>
  </si>
  <si>
    <t>Buitengebruikgestelde machines</t>
  </si>
  <si>
    <t>Resultaat boekjaar</t>
  </si>
  <si>
    <t>Lening o/g</t>
  </si>
  <si>
    <t>Lening u/g</t>
  </si>
  <si>
    <t>Voorziening onderhoud</t>
  </si>
  <si>
    <t>Voorziening voor incourante voorraden</t>
  </si>
  <si>
    <t>Creditcardontvangsten</t>
  </si>
  <si>
    <t>Kredietbeperkingstoeslag</t>
  </si>
  <si>
    <t>Cadeaubonnen in omloop</t>
  </si>
  <si>
    <t>Nog te ontvangen facturen</t>
  </si>
  <si>
    <t>Nog te verzenden facturen</t>
  </si>
  <si>
    <t>Te betalen pensioenpremies</t>
  </si>
  <si>
    <t>Verschuldigde omzetbelasting privégebruik</t>
  </si>
  <si>
    <t>Nog te ontvangen goederen</t>
  </si>
  <si>
    <t>Nog te verzenden goederen</t>
  </si>
  <si>
    <t>Prijsverschillen bij inkoop</t>
  </si>
  <si>
    <t>Afschrijvingskosten debiteuren</t>
  </si>
  <si>
    <t>Reclame- en advertentiekosten</t>
  </si>
  <si>
    <t>Abonnementen en contributies</t>
  </si>
  <si>
    <t>Accountantskosten</t>
  </si>
  <si>
    <t>Kosten creditcardmaatschappij</t>
  </si>
  <si>
    <t>Ontvangen betalingskortingen</t>
  </si>
  <si>
    <t>Betaalde kredietbeperkingstoeslag</t>
  </si>
  <si>
    <t>Verstrekte korting voor contante betaling</t>
  </si>
  <si>
    <t>Opbrengst kredietbeperkingstoeslag</t>
  </si>
  <si>
    <t>Interestbaten</t>
  </si>
  <si>
    <t>Dagboek</t>
  </si>
  <si>
    <t>Boekjaar/periode</t>
  </si>
  <si>
    <t>Boekstuknummer</t>
  </si>
  <si>
    <t>Boekstukregel</t>
  </si>
  <si>
    <t>Btw-code</t>
  </si>
  <si>
    <t>Percen-tage</t>
  </si>
  <si>
    <t>Bedrag btw</t>
  </si>
  <si>
    <t>Excl./incl. hoog/laag</t>
  </si>
  <si>
    <t>c</t>
  </si>
  <si>
    <t>Pensioenpremies</t>
  </si>
  <si>
    <t>Gebruik het standaard rekeningschema voor een bv</t>
  </si>
  <si>
    <t>Te betalen vennootschapsbelasting</t>
  </si>
  <si>
    <t>Te betalen dividend</t>
  </si>
  <si>
    <t>Rekening-courant directie</t>
  </si>
  <si>
    <t>Te betalen dividendbelasting</t>
  </si>
  <si>
    <t>Hoofdstuk 12 Correcties</t>
  </si>
  <si>
    <t>12.1 - 12.2</t>
  </si>
  <si>
    <t>Opgave 12.1</t>
  </si>
  <si>
    <t>Corrigeer het invoerscherm.</t>
  </si>
  <si>
    <t>Invoerscherm inkoopfactuur</t>
  </si>
  <si>
    <t>Leverancier</t>
  </si>
  <si>
    <t>Autohandel Ursem</t>
  </si>
  <si>
    <t>inruil</t>
  </si>
  <si>
    <t>Betalingsconditie</t>
  </si>
  <si>
    <t>Factuurdatum</t>
  </si>
  <si>
    <t>Vervaldatum</t>
  </si>
  <si>
    <t>Uw referentie</t>
  </si>
  <si>
    <t>EUR</t>
  </si>
  <si>
    <t>Grootboek-  rekening</t>
  </si>
  <si>
    <t>Journaliseer de inruil.</t>
  </si>
  <si>
    <t>Opgave 12.2</t>
  </si>
  <si>
    <t>Zicht</t>
  </si>
  <si>
    <t>jaarpremie</t>
  </si>
  <si>
    <t>185698-30</t>
  </si>
  <si>
    <t>Journaliseer de ontvangen factuur.</t>
  </si>
  <si>
    <t>Opgave 12.3</t>
  </si>
  <si>
    <t>Journaliseer de correctie van de onjuiste boeking,</t>
  </si>
  <si>
    <t>is geboekt</t>
  </si>
  <si>
    <t>correctie</t>
  </si>
  <si>
    <t>juiste journaalpost</t>
  </si>
  <si>
    <t>Verwerk de journaalpost uit vraag a in de kolommenbalans.</t>
  </si>
  <si>
    <t>Saldibalans</t>
  </si>
  <si>
    <t>Herziene saldibalans</t>
  </si>
  <si>
    <t>W V rekening</t>
  </si>
  <si>
    <t>Balans</t>
  </si>
  <si>
    <t>nr</t>
  </si>
  <si>
    <t>Grootboekrekening</t>
  </si>
  <si>
    <t>0500</t>
  </si>
  <si>
    <t>0510</t>
  </si>
  <si>
    <t>Cum.afs. bedrijfsauto's</t>
  </si>
  <si>
    <t>4100</t>
  </si>
  <si>
    <t>Afschr.k.vaste activa</t>
  </si>
  <si>
    <t>Opgave 12.4</t>
  </si>
  <si>
    <t>0600</t>
  </si>
  <si>
    <t>Eigen vermogen</t>
  </si>
  <si>
    <t>0680</t>
  </si>
  <si>
    <t>Privé</t>
  </si>
  <si>
    <t>1050</t>
  </si>
  <si>
    <t>1070</t>
  </si>
  <si>
    <t>Opgave 12.5</t>
  </si>
  <si>
    <t>1400</t>
  </si>
  <si>
    <t>1600</t>
  </si>
  <si>
    <t>Te verrekenen OB</t>
  </si>
  <si>
    <t>3100</t>
  </si>
  <si>
    <t>Nog te ontv. goederen</t>
  </si>
  <si>
    <t>Opgave 12.6</t>
  </si>
  <si>
    <t>Journaliseer de vergeten boeking.</t>
  </si>
  <si>
    <t>0700</t>
  </si>
  <si>
    <t>1280</t>
  </si>
  <si>
    <t>Nog te bet. Bedragen</t>
  </si>
  <si>
    <t>9100</t>
  </si>
  <si>
    <t>Opgave 12.7</t>
  </si>
  <si>
    <t>a Journaliseer de correctie van de waarde van de voorraad.</t>
  </si>
  <si>
    <t>naam</t>
  </si>
  <si>
    <t>0200</t>
  </si>
  <si>
    <t>0300</t>
  </si>
  <si>
    <t>0400</t>
  </si>
  <si>
    <t>Verschuldigde OB hoog</t>
  </si>
  <si>
    <t>Verschuldigde OB privé</t>
  </si>
  <si>
    <t>Inkoopw. omzet</t>
  </si>
  <si>
    <t>Omzet hoog</t>
  </si>
  <si>
    <t>Resultaat</t>
  </si>
  <si>
    <t>Geef een controleberekening van het eigen vermogen.</t>
  </si>
  <si>
    <t>Opgave 12.8</t>
  </si>
  <si>
    <t>0210</t>
  </si>
  <si>
    <t xml:space="preserve">Cum. Afschr. gebouw </t>
  </si>
  <si>
    <t>0310</t>
  </si>
  <si>
    <t>Cum. Afschr. Inventaris</t>
  </si>
  <si>
    <t>Vermogen Andrea</t>
  </si>
  <si>
    <t>0610</t>
  </si>
  <si>
    <t>Vermogen Marian</t>
  </si>
  <si>
    <t>0685</t>
  </si>
  <si>
    <t>Privé Andrea</t>
  </si>
  <si>
    <t>0695</t>
  </si>
  <si>
    <t>Privé Marian</t>
  </si>
  <si>
    <t>Af te dragen OB</t>
  </si>
  <si>
    <t>Verkoopkosten</t>
  </si>
  <si>
    <t>Inkoopw.van de omzet</t>
  </si>
  <si>
    <t>Totaal</t>
  </si>
  <si>
    <t>Stel de winstverdeling van de vof samen.</t>
  </si>
  <si>
    <t>0675</t>
  </si>
  <si>
    <t>Opgave 12.9</t>
  </si>
  <si>
    <t>Maak de voorafgaande journaalpost(en) en verwerk deze in de kolommenbalans.</t>
  </si>
  <si>
    <t>3000</t>
  </si>
  <si>
    <t>3200</t>
  </si>
  <si>
    <t>4960</t>
  </si>
  <si>
    <t>Opgave 12.10</t>
  </si>
  <si>
    <t>1240</t>
  </si>
  <si>
    <t>1260</t>
  </si>
  <si>
    <t>4200</t>
  </si>
  <si>
    <t>Opgave 12.11</t>
  </si>
  <si>
    <t>Opgave 12.12</t>
  </si>
  <si>
    <t>EN</t>
  </si>
  <si>
    <t>Opgave 12.13</t>
  </si>
  <si>
    <t>Uitwerking PDB BA 5e druk</t>
  </si>
  <si>
    <t>Uitwerking H 12</t>
  </si>
  <si>
    <t>ingeruilde bedrijfsauto</t>
  </si>
  <si>
    <t>excl./hoog</t>
  </si>
  <si>
    <t>nieuwe bedrijfsauto</t>
  </si>
  <si>
    <t>IB</t>
  </si>
  <si>
    <t>AML</t>
  </si>
  <si>
    <t xml:space="preserve">hyp. Lening dec </t>
  </si>
  <si>
    <t>goederen</t>
  </si>
  <si>
    <t>privé</t>
  </si>
  <si>
    <t>voorraadtekort</t>
  </si>
  <si>
    <t>Eigen vermogen saldibalans</t>
  </si>
  <si>
    <t>Eigen vermogen balans</t>
  </si>
  <si>
    <t>Winst</t>
  </si>
  <si>
    <t>Andrea</t>
  </si>
  <si>
    <t>arbeid</t>
  </si>
  <si>
    <t>Marian</t>
  </si>
  <si>
    <t>3% x 120.000</t>
  </si>
  <si>
    <t>3% x 100.000</t>
  </si>
  <si>
    <t>1/2 x -62.500</t>
  </si>
  <si>
    <t>Nog te verzenden</t>
  </si>
  <si>
    <t>artikel 30015</t>
  </si>
  <si>
    <t>Voorraadtekort</t>
  </si>
  <si>
    <t>artikel 30045</t>
  </si>
  <si>
    <t>Opslagloods</t>
  </si>
  <si>
    <t>3% x (€ 619.000 - 169.000) / 12 = € 1.125</t>
  </si>
  <si>
    <t>interest en aflossing</t>
  </si>
  <si>
    <t>aflossing</t>
  </si>
  <si>
    <t>interest hyp lening</t>
  </si>
  <si>
    <t>dec</t>
  </si>
  <si>
    <t>interest december 6% x 595.000 / 12 = 2.975</t>
  </si>
  <si>
    <t>Den Dulk</t>
  </si>
  <si>
    <t>Den Dul</t>
  </si>
  <si>
    <t>Uitwerking 12.1 - 12.2</t>
  </si>
  <si>
    <t>2024 / 7</t>
  </si>
  <si>
    <t>2024-111</t>
  </si>
  <si>
    <t>2024 /5</t>
  </si>
  <si>
    <t>2024-085</t>
  </si>
  <si>
    <t>bedrijfsauto dec 2024</t>
  </si>
  <si>
    <t>2024-589</t>
  </si>
  <si>
    <t>Omzet hoog tarief OB</t>
  </si>
  <si>
    <t>Journaliseer de afschrijving op de gebouwen over december 2024.</t>
  </si>
  <si>
    <t>Gebouw dec 2024</t>
  </si>
  <si>
    <t>op 1 oktober 2024 voor aflossing was de lening 18900 / 0,06 x 2 = 630.000</t>
  </si>
  <si>
    <t>in december 2024 is de lening 630.000 - 35.000 = 595.000</t>
  </si>
  <si>
    <t>Voorafgaande journaalposten</t>
  </si>
  <si>
    <t>Overboekingsrekening</t>
  </si>
  <si>
    <t xml:space="preserve">b </t>
  </si>
  <si>
    <t>Bereken het resultaat</t>
  </si>
  <si>
    <t>Maak de voorafgaande journaalposten van het resultaat en privé</t>
  </si>
  <si>
    <t>Jaarafsluiting</t>
  </si>
  <si>
    <t>d</t>
  </si>
  <si>
    <t>e</t>
  </si>
  <si>
    <t>plus</t>
  </si>
  <si>
    <t>min</t>
  </si>
  <si>
    <t>Verwerk de voorafgaande journaalposten in de kolommenbalans en stel de balans en winst-en-verliesrekening samen.</t>
  </si>
  <si>
    <t>Bereken het resultaat van de vof.</t>
  </si>
  <si>
    <t>Maak de benodigde voorafgaande journaalposten</t>
  </si>
  <si>
    <t>12.3 - 12.9</t>
  </si>
  <si>
    <t>12.10 - 12.14</t>
  </si>
  <si>
    <t>Opgave 12.14</t>
  </si>
  <si>
    <r>
      <t>a.</t>
    </r>
    <r>
      <rPr>
        <sz val="12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Journaliseer de vergeten boeking van de aflevering van de voorraad.</t>
    </r>
  </si>
  <si>
    <t>vergeten boeking</t>
  </si>
  <si>
    <t>Vennootschapsbelasting</t>
  </si>
  <si>
    <t>Inkoopwaarde verkopen</t>
  </si>
  <si>
    <t>Voordat de vennootschapsbelasting geboekt kan worden, moet eerst het resultaat voor belasting berekend worden.</t>
  </si>
  <si>
    <t>Journaliseer de verschuldigde vennootschapsbelasting en de overboeking van de winst na belasting</t>
  </si>
  <si>
    <t>Daarbij moet rekening worden gehouden met de voorafgaande journaalpost uit punt 1.</t>
  </si>
  <si>
    <t>Vennootschapsbelasting is 20% x € 105.380 = € 21.076</t>
  </si>
  <si>
    <t>Resultaat na aftrek van vennootschapsbelasting is € 105.380 - € 21.076 = € 84.304</t>
  </si>
  <si>
    <t>Stel met behulp van de saldibalans en de voorafgaande journaalposten de kolommenbalans van Heuvel bv per 31 december 2024 samen.</t>
  </si>
  <si>
    <t>Gebouwen</t>
  </si>
  <si>
    <t>Aandelenkapitaal</t>
  </si>
  <si>
    <t>Agioreserve</t>
  </si>
  <si>
    <t>Overige reserves</t>
  </si>
  <si>
    <t>Cum afschr gebouwen</t>
  </si>
  <si>
    <t>Cum afschr inventaris</t>
  </si>
  <si>
    <t>Af te dragen LH</t>
  </si>
  <si>
    <t>Te betalen VPB</t>
  </si>
  <si>
    <t>Afschr.k. vaste activa</t>
  </si>
  <si>
    <t>Inkoopw. verkopen</t>
  </si>
  <si>
    <t xml:space="preserve">Omzet hoog </t>
  </si>
  <si>
    <t>Uitwerking 12.3 - 12.9</t>
  </si>
  <si>
    <t>Uitwerking 12.10 - 12.14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</si>
</sst>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0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FFFF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43" fontId="2" fillId="0" borderId="1" xfId="1" applyFont="1" applyBorder="1" applyAlignment="1" applyProtection="1">
      <alignment vertical="center"/>
      <protection locked="0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3" fontId="2" fillId="0" borderId="0" xfId="1" applyFont="1" applyBorder="1" applyAlignment="1" applyProtection="1">
      <alignment horizontal="center"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3" fontId="2" fillId="0" borderId="0" xfId="1" applyFont="1" applyBorder="1" applyAlignment="1">
      <alignment vertical="center"/>
    </xf>
    <xf numFmtId="14" fontId="2" fillId="0" borderId="0" xfId="0" applyNumberFormat="1" applyFont="1" applyAlignment="1">
      <alignment horizontal="left"/>
    </xf>
    <xf numFmtId="0" fontId="11" fillId="0" borderId="0" xfId="2" quotePrefix="1" applyFont="1"/>
    <xf numFmtId="43" fontId="2" fillId="0" borderId="1" xfId="1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2" fillId="6" borderId="22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14" fontId="12" fillId="6" borderId="27" xfId="0" applyNumberFormat="1" applyFont="1" applyFill="1" applyBorder="1" applyAlignment="1">
      <alignment horizontal="center" vertical="center"/>
    </xf>
    <xf numFmtId="14" fontId="12" fillId="6" borderId="26" xfId="0" applyNumberFormat="1" applyFont="1" applyFill="1" applyBorder="1" applyAlignment="1">
      <alignment horizontal="center" vertical="center"/>
    </xf>
    <xf numFmtId="4" fontId="12" fillId="6" borderId="27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9" fontId="12" fillId="6" borderId="1" xfId="0" applyNumberFormat="1" applyFont="1" applyFill="1" applyBorder="1" applyAlignment="1" applyProtection="1">
      <alignment horizontal="center" vertical="center"/>
      <protection locked="0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165" fontId="9" fillId="0" borderId="1" xfId="1" applyNumberFormat="1" applyFont="1" applyBorder="1" applyAlignment="1">
      <alignment vertical="center"/>
    </xf>
    <xf numFmtId="165" fontId="9" fillId="0" borderId="1" xfId="1" applyNumberFormat="1" applyFont="1" applyBorder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  <protection locked="0"/>
    </xf>
    <xf numFmtId="165" fontId="9" fillId="0" borderId="33" xfId="1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0" fontId="16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1"/>
    </xf>
    <xf numFmtId="165" fontId="2" fillId="0" borderId="1" xfId="1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/>
    </xf>
    <xf numFmtId="165" fontId="2" fillId="0" borderId="33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165" fontId="3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vertical="center"/>
    </xf>
    <xf numFmtId="165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Fill="1" applyBorder="1" applyAlignment="1">
      <alignment horizontal="center" vertical="center" wrapText="1"/>
    </xf>
    <xf numFmtId="164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43" fontId="2" fillId="0" borderId="19" xfId="1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6" fillId="8" borderId="1" xfId="0" applyFont="1" applyFill="1" applyBorder="1" applyAlignment="1">
      <alignment horizontal="left"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vertical="center"/>
    </xf>
    <xf numFmtId="165" fontId="15" fillId="0" borderId="33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21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11" fillId="0" borderId="0" xfId="2" applyFo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vertical="center"/>
    </xf>
    <xf numFmtId="3" fontId="3" fillId="0" borderId="17" xfId="0" applyNumberFormat="1" applyFont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3" fontId="2" fillId="0" borderId="1" xfId="1" applyFont="1" applyBorder="1" applyAlignment="1">
      <alignment horizontal="right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0" borderId="19" xfId="1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43" fontId="2" fillId="0" borderId="19" xfId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25" xfId="0" applyFont="1" applyFill="1" applyBorder="1" applyAlignment="1">
      <alignment vertical="center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left" vertical="center"/>
    </xf>
    <xf numFmtId="0" fontId="12" fillId="6" borderId="32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6" xfId="0" applyFont="1" applyFill="1" applyBorder="1" applyAlignment="1" applyProtection="1">
      <alignment horizontal="left" vertical="center"/>
      <protection locked="0"/>
    </xf>
    <xf numFmtId="0" fontId="12" fillId="6" borderId="32" xfId="0" applyFont="1" applyFill="1" applyBorder="1" applyAlignment="1" applyProtection="1">
      <alignment horizontal="left" vertical="center"/>
      <protection locked="0"/>
    </xf>
    <xf numFmtId="0" fontId="12" fillId="6" borderId="7" xfId="0" applyFont="1" applyFill="1" applyBorder="1" applyAlignment="1" applyProtection="1">
      <alignment horizontal="left" vertical="center"/>
      <protection locked="0"/>
    </xf>
    <xf numFmtId="0" fontId="12" fillId="6" borderId="1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" fontId="4" fillId="0" borderId="6" xfId="0" applyNumberFormat="1" applyFont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left"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" fontId="4" fillId="0" borderId="1" xfId="0" applyNumberFormat="1" applyFont="1" applyBorder="1" applyAlignment="1">
      <alignment horizontal="left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3" fontId="12" fillId="0" borderId="2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3" fillId="8" borderId="6" xfId="0" applyFont="1" applyFill="1" applyBorder="1" applyAlignment="1">
      <alignment vertical="center"/>
    </xf>
    <xf numFmtId="0" fontId="13" fillId="8" borderId="32" xfId="0" applyFont="1" applyFill="1" applyBorder="1" applyAlignment="1">
      <alignment horizontal="left" vertical="center"/>
    </xf>
    <xf numFmtId="3" fontId="12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top"/>
    </xf>
    <xf numFmtId="3" fontId="12" fillId="0" borderId="20" xfId="0" applyNumberFormat="1" applyFont="1" applyBorder="1" applyAlignment="1">
      <alignment vertical="center"/>
    </xf>
    <xf numFmtId="0" fontId="2" fillId="0" borderId="44" xfId="0" applyFont="1" applyBorder="1" applyAlignment="1">
      <alignment vertical="top"/>
    </xf>
    <xf numFmtId="3" fontId="13" fillId="0" borderId="20" xfId="0" applyNumberFormat="1" applyFont="1" applyBorder="1" applyAlignment="1">
      <alignment vertical="center"/>
    </xf>
    <xf numFmtId="0" fontId="16" fillId="10" borderId="3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3" fontId="12" fillId="0" borderId="18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vertical="center"/>
    </xf>
    <xf numFmtId="0" fontId="2" fillId="0" borderId="45" xfId="0" applyFont="1" applyBorder="1" applyAlignment="1">
      <alignment vertical="top"/>
    </xf>
    <xf numFmtId="165" fontId="2" fillId="0" borderId="20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165" fontId="2" fillId="0" borderId="35" xfId="1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5" fontId="2" fillId="0" borderId="34" xfId="1" applyNumberFormat="1" applyFont="1" applyBorder="1" applyAlignment="1">
      <alignment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B12"/>
  <sheetViews>
    <sheetView showGridLines="0" zoomScale="190" zoomScaleNormal="190" workbookViewId="0">
      <selection activeCell="B13" sqref="B13"/>
    </sheetView>
  </sheetViews>
  <sheetFormatPr defaultColWidth="8.86328125" defaultRowHeight="15" x14ac:dyDescent="0.4"/>
  <cols>
    <col min="1" max="1" width="8.86328125" style="2"/>
    <col min="2" max="2" width="26.59765625" style="2" customWidth="1"/>
    <col min="3" max="16384" width="8.86328125" style="2"/>
  </cols>
  <sheetData>
    <row r="1" spans="1:2" x14ac:dyDescent="0.4">
      <c r="A1" s="3" t="s">
        <v>215</v>
      </c>
    </row>
    <row r="2" spans="1:2" x14ac:dyDescent="0.4">
      <c r="A2" s="3"/>
    </row>
    <row r="3" spans="1:2" x14ac:dyDescent="0.4">
      <c r="A3" s="3" t="s">
        <v>116</v>
      </c>
    </row>
    <row r="5" spans="1:2" x14ac:dyDescent="0.4">
      <c r="A5" s="2" t="s">
        <v>65</v>
      </c>
      <c r="B5" s="27">
        <v>45505</v>
      </c>
    </row>
    <row r="7" spans="1:2" x14ac:dyDescent="0.4">
      <c r="A7" s="2" t="s">
        <v>66</v>
      </c>
      <c r="B7" s="28" t="s">
        <v>248</v>
      </c>
    </row>
    <row r="8" spans="1:2" x14ac:dyDescent="0.4">
      <c r="B8" s="106" t="s">
        <v>297</v>
      </c>
    </row>
    <row r="9" spans="1:2" x14ac:dyDescent="0.4">
      <c r="B9" s="106" t="s">
        <v>298</v>
      </c>
    </row>
    <row r="10" spans="1:2" x14ac:dyDescent="0.4">
      <c r="B10" s="28"/>
    </row>
    <row r="11" spans="1:2" x14ac:dyDescent="0.4">
      <c r="B11" s="28"/>
    </row>
    <row r="12" spans="1:2" x14ac:dyDescent="0.4">
      <c r="B12" s="28"/>
    </row>
  </sheetData>
  <hyperlinks>
    <hyperlink ref="B7" location="'12.1 - 12.2'!A1" display="Uitwerking 12.1 - 12.2" xr:uid="{A1F4869A-9F6C-40C8-8167-F81ACCBF727E}"/>
    <hyperlink ref="B8" location="'12.3 - 12.9'!A1" display="Uitwerking 12.3 - 12.9" xr:uid="{2CC0F8BA-24C4-4CA4-9027-348E0855FB58}"/>
    <hyperlink ref="B9" location="'12.10 - 12.14'!A1" display="Uitwerking 12.10 - 12.14" xr:uid="{C04B1CD7-8AAF-4920-81DB-80040C183C0C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B103"/>
  <sheetViews>
    <sheetView topLeftCell="A85" zoomScale="175" zoomScaleNormal="175" workbookViewId="0">
      <selection activeCell="D90" sqref="D90"/>
    </sheetView>
  </sheetViews>
  <sheetFormatPr defaultColWidth="8.86328125" defaultRowHeight="15" x14ac:dyDescent="0.4"/>
  <cols>
    <col min="1" max="1" width="9.1328125" style="2" customWidth="1"/>
    <col min="2" max="2" width="37.59765625" style="2" customWidth="1"/>
    <col min="3" max="16384" width="8.86328125" style="2"/>
  </cols>
  <sheetData>
    <row r="1" spans="1:2" x14ac:dyDescent="0.4">
      <c r="A1" s="3" t="s">
        <v>215</v>
      </c>
    </row>
    <row r="2" spans="1:2" x14ac:dyDescent="0.4">
      <c r="A2" s="3"/>
    </row>
    <row r="3" spans="1:2" x14ac:dyDescent="0.4">
      <c r="A3" s="3" t="s">
        <v>116</v>
      </c>
    </row>
    <row r="5" spans="1:2" x14ac:dyDescent="0.4">
      <c r="A5" s="3" t="s">
        <v>60</v>
      </c>
    </row>
    <row r="6" spans="1:2" x14ac:dyDescent="0.4">
      <c r="A6" s="2" t="s">
        <v>72</v>
      </c>
    </row>
    <row r="7" spans="1:2" x14ac:dyDescent="0.4">
      <c r="A7" s="2" t="s">
        <v>57</v>
      </c>
    </row>
    <row r="8" spans="1:2" x14ac:dyDescent="0.4">
      <c r="A8" s="2" t="s">
        <v>58</v>
      </c>
    </row>
    <row r="10" spans="1:2" s="4" customFormat="1" x14ac:dyDescent="0.4">
      <c r="A10" s="4" t="s">
        <v>61</v>
      </c>
      <c r="B10" s="4" t="s">
        <v>63</v>
      </c>
    </row>
    <row r="11" spans="1:2" x14ac:dyDescent="0.4">
      <c r="B11" s="2" t="s">
        <v>62</v>
      </c>
    </row>
    <row r="12" spans="1:2" x14ac:dyDescent="0.4">
      <c r="B12" s="2" t="s">
        <v>64</v>
      </c>
    </row>
    <row r="13" spans="1:2" x14ac:dyDescent="0.4">
      <c r="B13" s="2" t="s">
        <v>67</v>
      </c>
    </row>
    <row r="14" spans="1:2" x14ac:dyDescent="0.4">
      <c r="B14" s="2" t="s">
        <v>68</v>
      </c>
    </row>
    <row r="16" spans="1:2" s="4" customFormat="1" x14ac:dyDescent="0.4">
      <c r="A16" s="4" t="s">
        <v>61</v>
      </c>
      <c r="B16" s="4" t="s">
        <v>59</v>
      </c>
    </row>
    <row r="18" spans="1:2" x14ac:dyDescent="0.4">
      <c r="A18" s="3" t="s">
        <v>111</v>
      </c>
    </row>
    <row r="19" spans="1:2" x14ac:dyDescent="0.4">
      <c r="A19" s="5">
        <v>200</v>
      </c>
      <c r="B19" s="2" t="s">
        <v>10</v>
      </c>
    </row>
    <row r="20" spans="1:2" x14ac:dyDescent="0.4">
      <c r="A20" s="5">
        <v>210</v>
      </c>
      <c r="B20" s="2" t="s">
        <v>11</v>
      </c>
    </row>
    <row r="21" spans="1:2" x14ac:dyDescent="0.4">
      <c r="A21" s="5">
        <v>300</v>
      </c>
      <c r="B21" s="2" t="s">
        <v>12</v>
      </c>
    </row>
    <row r="22" spans="1:2" x14ac:dyDescent="0.4">
      <c r="A22" s="5">
        <v>310</v>
      </c>
      <c r="B22" s="2" t="s">
        <v>13</v>
      </c>
    </row>
    <row r="23" spans="1:2" x14ac:dyDescent="0.4">
      <c r="A23" s="5">
        <v>400</v>
      </c>
      <c r="B23" s="2" t="s">
        <v>73</v>
      </c>
    </row>
    <row r="24" spans="1:2" x14ac:dyDescent="0.4">
      <c r="A24" s="5">
        <v>410</v>
      </c>
      <c r="B24" s="2" t="s">
        <v>74</v>
      </c>
    </row>
    <row r="25" spans="1:2" x14ac:dyDescent="0.4">
      <c r="A25" s="5">
        <v>420</v>
      </c>
      <c r="B25" s="2" t="s">
        <v>75</v>
      </c>
    </row>
    <row r="26" spans="1:2" x14ac:dyDescent="0.4">
      <c r="A26" s="5">
        <v>500</v>
      </c>
      <c r="B26" s="2" t="s">
        <v>14</v>
      </c>
    </row>
    <row r="27" spans="1:2" x14ac:dyDescent="0.4">
      <c r="A27" s="5">
        <v>510</v>
      </c>
      <c r="B27" s="2" t="s">
        <v>15</v>
      </c>
    </row>
    <row r="28" spans="1:2" x14ac:dyDescent="0.4">
      <c r="A28" s="5">
        <v>600</v>
      </c>
      <c r="B28" s="2" t="s">
        <v>155</v>
      </c>
    </row>
    <row r="29" spans="1:2" x14ac:dyDescent="0.4">
      <c r="A29" s="5">
        <v>680</v>
      </c>
      <c r="B29" s="2" t="s">
        <v>157</v>
      </c>
    </row>
    <row r="30" spans="1:2" x14ac:dyDescent="0.4">
      <c r="A30" s="5">
        <v>695</v>
      </c>
      <c r="B30" s="2" t="s">
        <v>76</v>
      </c>
    </row>
    <row r="31" spans="1:2" x14ac:dyDescent="0.4">
      <c r="A31" s="5">
        <v>700</v>
      </c>
      <c r="B31" s="2" t="s">
        <v>16</v>
      </c>
    </row>
    <row r="32" spans="1:2" x14ac:dyDescent="0.4">
      <c r="A32" s="5">
        <v>750</v>
      </c>
      <c r="B32" s="2" t="s">
        <v>77</v>
      </c>
    </row>
    <row r="33" spans="1:2" x14ac:dyDescent="0.4">
      <c r="A33" s="5">
        <v>760</v>
      </c>
      <c r="B33" s="2" t="s">
        <v>78</v>
      </c>
    </row>
    <row r="34" spans="1:2" x14ac:dyDescent="0.4">
      <c r="A34" s="5">
        <v>800</v>
      </c>
      <c r="B34" s="2" t="s">
        <v>79</v>
      </c>
    </row>
    <row r="35" spans="1:2" x14ac:dyDescent="0.4">
      <c r="A35" s="5">
        <v>820</v>
      </c>
      <c r="B35" s="2" t="s">
        <v>80</v>
      </c>
    </row>
    <row r="36" spans="1:2" x14ac:dyDescent="0.4">
      <c r="A36" s="6">
        <v>1000</v>
      </c>
      <c r="B36" s="2" t="s">
        <v>17</v>
      </c>
    </row>
    <row r="37" spans="1:2" x14ac:dyDescent="0.4">
      <c r="A37" s="6">
        <v>1050</v>
      </c>
      <c r="B37" s="2" t="s">
        <v>18</v>
      </c>
    </row>
    <row r="38" spans="1:2" x14ac:dyDescent="0.4">
      <c r="A38" s="6">
        <v>1060</v>
      </c>
      <c r="B38" s="2" t="s">
        <v>19</v>
      </c>
    </row>
    <row r="39" spans="1:2" x14ac:dyDescent="0.4">
      <c r="A39" s="6">
        <v>1070</v>
      </c>
      <c r="B39" s="2" t="s">
        <v>20</v>
      </c>
    </row>
    <row r="40" spans="1:2" x14ac:dyDescent="0.4">
      <c r="A40" s="6">
        <v>1080</v>
      </c>
      <c r="B40" s="2" t="s">
        <v>21</v>
      </c>
    </row>
    <row r="41" spans="1:2" x14ac:dyDescent="0.4">
      <c r="A41" s="6">
        <v>1090</v>
      </c>
      <c r="B41" s="2" t="s">
        <v>81</v>
      </c>
    </row>
    <row r="42" spans="1:2" x14ac:dyDescent="0.4">
      <c r="A42" s="6">
        <v>1100</v>
      </c>
      <c r="B42" s="2" t="s">
        <v>22</v>
      </c>
    </row>
    <row r="43" spans="1:2" x14ac:dyDescent="0.4">
      <c r="A43" s="6">
        <v>1150</v>
      </c>
      <c r="B43" s="2" t="s">
        <v>82</v>
      </c>
    </row>
    <row r="44" spans="1:2" x14ac:dyDescent="0.4">
      <c r="A44" s="6">
        <v>1180</v>
      </c>
      <c r="B44" s="2" t="s">
        <v>83</v>
      </c>
    </row>
    <row r="45" spans="1:2" x14ac:dyDescent="0.4">
      <c r="A45" s="6">
        <v>1200</v>
      </c>
      <c r="B45" s="2" t="s">
        <v>23</v>
      </c>
    </row>
    <row r="46" spans="1:2" x14ac:dyDescent="0.4">
      <c r="A46" s="6">
        <v>1240</v>
      </c>
      <c r="B46" s="2" t="s">
        <v>24</v>
      </c>
    </row>
    <row r="47" spans="1:2" x14ac:dyDescent="0.4">
      <c r="A47" s="6">
        <v>1260</v>
      </c>
      <c r="B47" s="2" t="s">
        <v>25</v>
      </c>
    </row>
    <row r="48" spans="1:2" x14ac:dyDescent="0.4">
      <c r="A48" s="6">
        <v>1270</v>
      </c>
      <c r="B48" s="2" t="s">
        <v>26</v>
      </c>
    </row>
    <row r="49" spans="1:2" x14ac:dyDescent="0.4">
      <c r="A49" s="6">
        <v>1280</v>
      </c>
      <c r="B49" s="2" t="s">
        <v>27</v>
      </c>
    </row>
    <row r="50" spans="1:2" x14ac:dyDescent="0.4">
      <c r="A50" s="6">
        <v>1300</v>
      </c>
      <c r="B50" s="2" t="s">
        <v>84</v>
      </c>
    </row>
    <row r="51" spans="1:2" x14ac:dyDescent="0.4">
      <c r="A51" s="6">
        <v>1350</v>
      </c>
      <c r="B51" s="2" t="s">
        <v>85</v>
      </c>
    </row>
    <row r="52" spans="1:2" x14ac:dyDescent="0.4">
      <c r="A52" s="6">
        <v>1400</v>
      </c>
      <c r="B52" s="2" t="s">
        <v>28</v>
      </c>
    </row>
    <row r="53" spans="1:2" x14ac:dyDescent="0.4">
      <c r="A53" s="6">
        <v>1500</v>
      </c>
      <c r="B53" s="2" t="s">
        <v>29</v>
      </c>
    </row>
    <row r="54" spans="1:2" x14ac:dyDescent="0.4">
      <c r="A54" s="6">
        <v>1520</v>
      </c>
      <c r="B54" s="2" t="s">
        <v>30</v>
      </c>
    </row>
    <row r="55" spans="1:2" x14ac:dyDescent="0.4">
      <c r="A55" s="6">
        <v>1540</v>
      </c>
      <c r="B55" s="2" t="s">
        <v>86</v>
      </c>
    </row>
    <row r="56" spans="1:2" x14ac:dyDescent="0.4">
      <c r="A56" s="6">
        <v>1600</v>
      </c>
      <c r="B56" s="2" t="s">
        <v>31</v>
      </c>
    </row>
    <row r="57" spans="1:2" x14ac:dyDescent="0.4">
      <c r="A57" s="6">
        <v>1650</v>
      </c>
      <c r="B57" s="2" t="s">
        <v>32</v>
      </c>
    </row>
    <row r="58" spans="1:2" x14ac:dyDescent="0.4">
      <c r="A58" s="6">
        <v>1660</v>
      </c>
      <c r="B58" s="2" t="s">
        <v>33</v>
      </c>
    </row>
    <row r="59" spans="1:2" x14ac:dyDescent="0.4">
      <c r="A59" s="6">
        <v>1665</v>
      </c>
      <c r="B59" s="2" t="s">
        <v>87</v>
      </c>
    </row>
    <row r="60" spans="1:2" x14ac:dyDescent="0.4">
      <c r="A60" s="6">
        <v>1680</v>
      </c>
      <c r="B60" s="2" t="s">
        <v>34</v>
      </c>
    </row>
    <row r="61" spans="1:2" x14ac:dyDescent="0.4">
      <c r="A61" s="6">
        <v>1700</v>
      </c>
      <c r="B61" s="2" t="s">
        <v>112</v>
      </c>
    </row>
    <row r="62" spans="1:2" x14ac:dyDescent="0.4">
      <c r="A62" s="6">
        <v>1720</v>
      </c>
      <c r="B62" s="2" t="s">
        <v>113</v>
      </c>
    </row>
    <row r="63" spans="1:2" x14ac:dyDescent="0.4">
      <c r="A63" s="6">
        <v>1730</v>
      </c>
      <c r="B63" s="2" t="s">
        <v>115</v>
      </c>
    </row>
    <row r="64" spans="1:2" x14ac:dyDescent="0.4">
      <c r="A64" s="6">
        <v>1800</v>
      </c>
      <c r="B64" s="2" t="s">
        <v>114</v>
      </c>
    </row>
    <row r="65" spans="1:2" x14ac:dyDescent="0.4">
      <c r="A65" s="6">
        <v>3000</v>
      </c>
      <c r="B65" s="2" t="s">
        <v>35</v>
      </c>
    </row>
    <row r="66" spans="1:2" x14ac:dyDescent="0.4">
      <c r="A66" s="6">
        <v>3100</v>
      </c>
      <c r="B66" s="2" t="s">
        <v>88</v>
      </c>
    </row>
    <row r="67" spans="1:2" x14ac:dyDescent="0.4">
      <c r="A67" s="6">
        <v>3200</v>
      </c>
      <c r="B67" s="2" t="s">
        <v>89</v>
      </c>
    </row>
    <row r="68" spans="1:2" x14ac:dyDescent="0.4">
      <c r="A68" s="6">
        <v>3300</v>
      </c>
      <c r="B68" s="2" t="s">
        <v>90</v>
      </c>
    </row>
    <row r="69" spans="1:2" x14ac:dyDescent="0.4">
      <c r="A69" s="6">
        <v>4000</v>
      </c>
      <c r="B69" s="2" t="s">
        <v>36</v>
      </c>
    </row>
    <row r="70" spans="1:2" x14ac:dyDescent="0.4">
      <c r="A70" s="6">
        <v>4050</v>
      </c>
      <c r="B70" s="2" t="s">
        <v>37</v>
      </c>
    </row>
    <row r="71" spans="1:2" x14ac:dyDescent="0.4">
      <c r="A71" s="6">
        <v>4070</v>
      </c>
      <c r="B71" s="2" t="s">
        <v>110</v>
      </c>
    </row>
    <row r="72" spans="1:2" x14ac:dyDescent="0.4">
      <c r="A72" s="6">
        <v>4100</v>
      </c>
      <c r="B72" s="2" t="s">
        <v>38</v>
      </c>
    </row>
    <row r="73" spans="1:2" x14ac:dyDescent="0.4">
      <c r="A73" s="6">
        <v>4120</v>
      </c>
      <c r="B73" s="2" t="s">
        <v>39</v>
      </c>
    </row>
    <row r="74" spans="1:2" x14ac:dyDescent="0.4">
      <c r="A74" s="6">
        <v>4150</v>
      </c>
      <c r="B74" s="2" t="s">
        <v>91</v>
      </c>
    </row>
    <row r="75" spans="1:2" x14ac:dyDescent="0.4">
      <c r="A75" s="6">
        <v>4200</v>
      </c>
      <c r="B75" s="2" t="s">
        <v>40</v>
      </c>
    </row>
    <row r="76" spans="1:2" x14ac:dyDescent="0.4">
      <c r="A76" s="6">
        <v>4250</v>
      </c>
      <c r="B76" s="2" t="s">
        <v>41</v>
      </c>
    </row>
    <row r="77" spans="1:2" x14ac:dyDescent="0.4">
      <c r="A77" s="6">
        <v>4300</v>
      </c>
      <c r="B77" s="2" t="s">
        <v>42</v>
      </c>
    </row>
    <row r="78" spans="1:2" x14ac:dyDescent="0.4">
      <c r="A78" s="6">
        <v>4350</v>
      </c>
      <c r="B78" s="2" t="s">
        <v>43</v>
      </c>
    </row>
    <row r="79" spans="1:2" x14ac:dyDescent="0.4">
      <c r="A79" s="6">
        <v>4400</v>
      </c>
      <c r="B79" s="2" t="s">
        <v>44</v>
      </c>
    </row>
    <row r="80" spans="1:2" x14ac:dyDescent="0.4">
      <c r="A80" s="6">
        <v>4500</v>
      </c>
      <c r="B80" s="2" t="s">
        <v>92</v>
      </c>
    </row>
    <row r="81" spans="1:2" x14ac:dyDescent="0.4">
      <c r="A81" s="6">
        <v>4600</v>
      </c>
      <c r="B81" s="2" t="s">
        <v>45</v>
      </c>
    </row>
    <row r="82" spans="1:2" x14ac:dyDescent="0.4">
      <c r="A82" s="6">
        <v>4650</v>
      </c>
      <c r="B82" s="2" t="s">
        <v>46</v>
      </c>
    </row>
    <row r="83" spans="1:2" x14ac:dyDescent="0.4">
      <c r="A83" s="6">
        <v>4700</v>
      </c>
      <c r="B83" s="2" t="s">
        <v>56</v>
      </c>
    </row>
    <row r="84" spans="1:2" x14ac:dyDescent="0.4">
      <c r="A84" s="6">
        <v>4750</v>
      </c>
      <c r="B84" s="2" t="s">
        <v>93</v>
      </c>
    </row>
    <row r="85" spans="1:2" x14ac:dyDescent="0.4">
      <c r="A85" s="6">
        <v>4800</v>
      </c>
      <c r="B85" s="2" t="s">
        <v>94</v>
      </c>
    </row>
    <row r="86" spans="1:2" x14ac:dyDescent="0.4">
      <c r="A86" s="6">
        <v>4950</v>
      </c>
      <c r="B86" s="2" t="s">
        <v>95</v>
      </c>
    </row>
    <row r="87" spans="1:2" x14ac:dyDescent="0.4">
      <c r="A87" s="6">
        <v>4960</v>
      </c>
      <c r="B87" s="2" t="s">
        <v>47</v>
      </c>
    </row>
    <row r="88" spans="1:2" x14ac:dyDescent="0.4">
      <c r="A88" s="6">
        <v>4970</v>
      </c>
      <c r="B88" s="2" t="s">
        <v>48</v>
      </c>
    </row>
    <row r="89" spans="1:2" x14ac:dyDescent="0.4">
      <c r="A89" s="6">
        <v>4990</v>
      </c>
      <c r="B89" s="2" t="s">
        <v>49</v>
      </c>
    </row>
    <row r="90" spans="1:2" x14ac:dyDescent="0.4">
      <c r="A90" s="6">
        <v>7000</v>
      </c>
      <c r="B90" s="2" t="s">
        <v>50</v>
      </c>
    </row>
    <row r="91" spans="1:2" x14ac:dyDescent="0.4">
      <c r="A91" s="6">
        <v>7400</v>
      </c>
      <c r="B91" s="2" t="s">
        <v>96</v>
      </c>
    </row>
    <row r="92" spans="1:2" x14ac:dyDescent="0.4">
      <c r="A92" s="6">
        <v>7500</v>
      </c>
      <c r="B92" s="2" t="s">
        <v>97</v>
      </c>
    </row>
    <row r="93" spans="1:2" x14ac:dyDescent="0.4">
      <c r="A93" s="6">
        <v>8200</v>
      </c>
      <c r="B93" s="2" t="s">
        <v>51</v>
      </c>
    </row>
    <row r="94" spans="1:2" x14ac:dyDescent="0.4">
      <c r="A94" s="6">
        <v>8300</v>
      </c>
      <c r="B94" s="2" t="s">
        <v>98</v>
      </c>
    </row>
    <row r="95" spans="1:2" x14ac:dyDescent="0.4">
      <c r="A95" s="6">
        <v>8400</v>
      </c>
      <c r="B95" s="2" t="s">
        <v>52</v>
      </c>
    </row>
    <row r="96" spans="1:2" x14ac:dyDescent="0.4">
      <c r="A96" s="6">
        <v>8500</v>
      </c>
      <c r="B96" s="2" t="s">
        <v>53</v>
      </c>
    </row>
    <row r="97" spans="1:2" x14ac:dyDescent="0.4">
      <c r="A97" s="6">
        <v>8550</v>
      </c>
      <c r="B97" s="2" t="s">
        <v>54</v>
      </c>
    </row>
    <row r="98" spans="1:2" x14ac:dyDescent="0.4">
      <c r="A98" s="6">
        <v>8600</v>
      </c>
      <c r="B98" s="2" t="s">
        <v>99</v>
      </c>
    </row>
    <row r="99" spans="1:2" x14ac:dyDescent="0.4">
      <c r="A99" s="6">
        <v>9000</v>
      </c>
      <c r="B99" s="2" t="s">
        <v>100</v>
      </c>
    </row>
    <row r="100" spans="1:2" x14ac:dyDescent="0.4">
      <c r="A100" s="6">
        <v>9100</v>
      </c>
      <c r="B100" s="2" t="s">
        <v>55</v>
      </c>
    </row>
    <row r="101" spans="1:2" x14ac:dyDescent="0.4">
      <c r="A101" s="6">
        <v>9600</v>
      </c>
      <c r="B101" s="2" t="s">
        <v>71</v>
      </c>
    </row>
    <row r="102" spans="1:2" x14ac:dyDescent="0.4">
      <c r="A102" s="6">
        <v>9950</v>
      </c>
      <c r="B102" s="2" t="s">
        <v>278</v>
      </c>
    </row>
    <row r="103" spans="1:2" x14ac:dyDescent="0.4">
      <c r="A103" s="6">
        <v>9999</v>
      </c>
      <c r="B103" s="2" t="s">
        <v>261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E6D5-E089-48F7-BB86-B0FCC79AEA5A}">
  <dimension ref="A1:K65"/>
  <sheetViews>
    <sheetView showGridLines="0" zoomScale="85" zoomScaleNormal="85" workbookViewId="0"/>
  </sheetViews>
  <sheetFormatPr defaultColWidth="8.86328125" defaultRowHeight="15" x14ac:dyDescent="0.4"/>
  <cols>
    <col min="1" max="1" width="2.86328125" style="2" customWidth="1"/>
    <col min="2" max="2" width="15.265625" style="1" customWidth="1"/>
    <col min="3" max="3" width="15" style="1" customWidth="1"/>
    <col min="4" max="4" width="11.265625" style="1" customWidth="1"/>
    <col min="5" max="5" width="19.73046875" style="1" customWidth="1"/>
    <col min="6" max="6" width="11.265625" style="1" customWidth="1"/>
    <col min="7" max="7" width="9.59765625" style="1" customWidth="1"/>
    <col min="8" max="8" width="16.265625" style="1" customWidth="1"/>
    <col min="9" max="10" width="13.59765625" style="1" customWidth="1"/>
    <col min="11" max="14" width="10.265625" style="1" customWidth="1"/>
    <col min="15" max="16384" width="8.86328125" style="1"/>
  </cols>
  <sheetData>
    <row r="1" spans="1:11" x14ac:dyDescent="0.4">
      <c r="B1" s="9" t="s">
        <v>216</v>
      </c>
      <c r="D1" s="9" t="s">
        <v>117</v>
      </c>
      <c r="E1" s="9"/>
    </row>
    <row r="2" spans="1:11" x14ac:dyDescent="0.4">
      <c r="B2" s="9"/>
      <c r="D2" s="9"/>
      <c r="E2" s="9"/>
    </row>
    <row r="3" spans="1:11" x14ac:dyDescent="0.4">
      <c r="B3" s="9"/>
      <c r="D3" s="9"/>
      <c r="E3" s="9"/>
    </row>
    <row r="4" spans="1:11" x14ac:dyDescent="0.4">
      <c r="B4" s="9" t="s">
        <v>118</v>
      </c>
      <c r="D4" s="9"/>
      <c r="E4" s="9"/>
    </row>
    <row r="5" spans="1:11" x14ac:dyDescent="0.4">
      <c r="A5" s="2" t="s">
        <v>4</v>
      </c>
      <c r="B5" s="1" t="s">
        <v>119</v>
      </c>
      <c r="D5" s="9"/>
      <c r="E5" s="9"/>
    </row>
    <row r="6" spans="1:11" ht="15" customHeight="1" x14ac:dyDescent="0.4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5" customHeight="1" x14ac:dyDescent="0.45">
      <c r="A7" s="32"/>
      <c r="B7" s="157" t="s">
        <v>120</v>
      </c>
      <c r="C7" s="157"/>
      <c r="D7" s="157"/>
      <c r="E7" s="33"/>
      <c r="F7" s="33"/>
      <c r="G7" s="33"/>
      <c r="H7" s="33"/>
      <c r="I7" s="33"/>
      <c r="J7" s="33"/>
      <c r="K7" s="33"/>
    </row>
    <row r="8" spans="1:11" ht="15" customHeight="1" thickBot="1" x14ac:dyDescent="0.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18" customHeight="1" thickBot="1" x14ac:dyDescent="0.5">
      <c r="A9" s="32"/>
      <c r="B9" s="34" t="s">
        <v>121</v>
      </c>
      <c r="C9" s="35">
        <v>14072</v>
      </c>
      <c r="D9" s="158" t="s">
        <v>122</v>
      </c>
      <c r="E9" s="159"/>
      <c r="F9" s="33"/>
      <c r="G9" s="33"/>
      <c r="H9" s="33"/>
      <c r="I9" s="33"/>
      <c r="J9" s="33"/>
      <c r="K9" s="33"/>
    </row>
    <row r="10" spans="1:11" ht="15" customHeight="1" thickBot="1" x14ac:dyDescent="0.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8" customHeight="1" thickBot="1" x14ac:dyDescent="0.5">
      <c r="A11" s="32"/>
      <c r="B11" s="34" t="s">
        <v>101</v>
      </c>
      <c r="C11" s="36">
        <v>50</v>
      </c>
      <c r="D11" s="33"/>
      <c r="E11" s="34" t="s">
        <v>102</v>
      </c>
      <c r="F11" s="36" t="s">
        <v>249</v>
      </c>
      <c r="G11" s="33"/>
      <c r="H11" s="160" t="s">
        <v>103</v>
      </c>
      <c r="I11" s="161"/>
      <c r="J11" s="37" t="s">
        <v>250</v>
      </c>
      <c r="K11" s="33"/>
    </row>
    <row r="12" spans="1:11" ht="18" customHeight="1" thickBot="1" x14ac:dyDescent="0.5">
      <c r="A12" s="32"/>
      <c r="B12" s="34" t="s">
        <v>0</v>
      </c>
      <c r="C12" s="38" t="s">
        <v>123</v>
      </c>
      <c r="D12" s="33"/>
      <c r="E12" s="34" t="s">
        <v>124</v>
      </c>
      <c r="F12" s="38">
        <v>1</v>
      </c>
      <c r="G12" s="33"/>
      <c r="H12" s="160" t="s">
        <v>125</v>
      </c>
      <c r="I12" s="161"/>
      <c r="J12" s="39">
        <v>45504</v>
      </c>
      <c r="K12" s="33"/>
    </row>
    <row r="13" spans="1:11" ht="18" customHeight="1" thickBot="1" x14ac:dyDescent="0.5">
      <c r="A13" s="32"/>
      <c r="B13" s="34" t="s">
        <v>126</v>
      </c>
      <c r="C13" s="40">
        <v>45534</v>
      </c>
      <c r="D13" s="33"/>
      <c r="E13" s="34" t="s">
        <v>127</v>
      </c>
      <c r="F13" s="38">
        <v>89632</v>
      </c>
      <c r="G13" s="33"/>
      <c r="H13" s="160" t="s">
        <v>1</v>
      </c>
      <c r="I13" s="161"/>
      <c r="J13" s="41">
        <v>41140</v>
      </c>
      <c r="K13" s="33" t="s">
        <v>128</v>
      </c>
    </row>
    <row r="14" spans="1:11" ht="15" customHeight="1" x14ac:dyDescent="0.4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15" customHeight="1" x14ac:dyDescent="0.45">
      <c r="A15" s="32"/>
      <c r="B15" s="157" t="s">
        <v>104</v>
      </c>
      <c r="C15" s="157"/>
      <c r="D15" s="33"/>
      <c r="E15" s="33"/>
      <c r="F15" s="33"/>
      <c r="G15" s="33"/>
      <c r="H15" s="33"/>
      <c r="I15" s="33"/>
      <c r="J15" s="33"/>
      <c r="K15" s="33"/>
    </row>
    <row r="16" spans="1:11" ht="15" customHeight="1" thickBot="1" x14ac:dyDescent="0.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36" customHeight="1" x14ac:dyDescent="0.45">
      <c r="A17" s="32"/>
      <c r="B17" s="42" t="s">
        <v>129</v>
      </c>
      <c r="C17" s="162" t="s">
        <v>0</v>
      </c>
      <c r="D17" s="163"/>
      <c r="E17" s="164"/>
      <c r="F17" s="43" t="s">
        <v>105</v>
      </c>
      <c r="G17" s="43" t="s">
        <v>106</v>
      </c>
      <c r="H17" s="43" t="s">
        <v>108</v>
      </c>
      <c r="I17" s="43" t="s">
        <v>1</v>
      </c>
      <c r="J17" s="43" t="s">
        <v>107</v>
      </c>
      <c r="K17" s="33"/>
    </row>
    <row r="18" spans="1:11" ht="18" customHeight="1" x14ac:dyDescent="0.45">
      <c r="A18" s="32"/>
      <c r="B18" s="89" t="s">
        <v>148</v>
      </c>
      <c r="C18" s="171" t="s">
        <v>217</v>
      </c>
      <c r="D18" s="171"/>
      <c r="E18" s="171"/>
      <c r="F18" s="90">
        <v>1</v>
      </c>
      <c r="G18" s="91">
        <v>0.21</v>
      </c>
      <c r="H18" s="90" t="s">
        <v>218</v>
      </c>
      <c r="I18" s="92">
        <v>-36000</v>
      </c>
      <c r="J18" s="93">
        <f>G18*I18</f>
        <v>-7560</v>
      </c>
      <c r="K18" s="33"/>
    </row>
    <row r="19" spans="1:11" ht="18" customHeight="1" x14ac:dyDescent="0.45">
      <c r="A19" s="32"/>
      <c r="B19" s="89" t="s">
        <v>149</v>
      </c>
      <c r="C19" s="171" t="str">
        <f>C18</f>
        <v>ingeruilde bedrijfsauto</v>
      </c>
      <c r="D19" s="171"/>
      <c r="E19" s="171"/>
      <c r="F19" s="90">
        <v>1</v>
      </c>
      <c r="G19" s="91">
        <v>0.21</v>
      </c>
      <c r="H19" s="90" t="str">
        <f>H18</f>
        <v>excl./hoog</v>
      </c>
      <c r="I19" s="92">
        <v>32200</v>
      </c>
      <c r="J19" s="93">
        <f t="shared" ref="J19:J21" si="0">G19*I19</f>
        <v>6762</v>
      </c>
      <c r="K19" s="33"/>
    </row>
    <row r="20" spans="1:11" ht="18" customHeight="1" x14ac:dyDescent="0.45">
      <c r="A20" s="32"/>
      <c r="B20" s="89" t="s">
        <v>148</v>
      </c>
      <c r="C20" s="165" t="s">
        <v>219</v>
      </c>
      <c r="D20" s="166"/>
      <c r="E20" s="167"/>
      <c r="F20" s="90">
        <v>1</v>
      </c>
      <c r="G20" s="91">
        <v>0.21</v>
      </c>
      <c r="H20" s="90" t="str">
        <f>H19</f>
        <v>excl./hoog</v>
      </c>
      <c r="I20" s="92">
        <v>38000</v>
      </c>
      <c r="J20" s="93">
        <f t="shared" si="0"/>
        <v>7980</v>
      </c>
      <c r="K20" s="33"/>
    </row>
    <row r="21" spans="1:11" ht="18" customHeight="1" x14ac:dyDescent="0.45">
      <c r="A21" s="32"/>
      <c r="B21" s="90">
        <v>4120</v>
      </c>
      <c r="C21" s="165" t="str">
        <f>C18</f>
        <v>ingeruilde bedrijfsauto</v>
      </c>
      <c r="D21" s="166"/>
      <c r="E21" s="167"/>
      <c r="F21" s="90">
        <v>1</v>
      </c>
      <c r="G21" s="91">
        <v>0.21</v>
      </c>
      <c r="H21" s="90" t="str">
        <f>H20</f>
        <v>excl./hoog</v>
      </c>
      <c r="I21" s="92">
        <v>-200</v>
      </c>
      <c r="J21" s="93">
        <f t="shared" si="0"/>
        <v>-42</v>
      </c>
      <c r="K21" s="33"/>
    </row>
    <row r="22" spans="1:11" ht="18" customHeight="1" x14ac:dyDescent="0.45">
      <c r="A22" s="32"/>
      <c r="B22" s="44"/>
      <c r="C22" s="168"/>
      <c r="D22" s="169"/>
      <c r="E22" s="170"/>
      <c r="F22" s="44"/>
      <c r="G22" s="45"/>
      <c r="H22" s="44"/>
      <c r="I22" s="46"/>
      <c r="J22" s="47"/>
      <c r="K22" s="33"/>
    </row>
    <row r="23" spans="1:11" ht="15" customHeight="1" x14ac:dyDescent="0.4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4">
      <c r="B24" s="9"/>
      <c r="D24" s="9"/>
      <c r="E24" s="9"/>
    </row>
    <row r="25" spans="1:11" x14ac:dyDescent="0.4">
      <c r="A25" s="2" t="s">
        <v>5</v>
      </c>
      <c r="B25" s="1" t="s">
        <v>130</v>
      </c>
      <c r="D25" s="9"/>
      <c r="E25" s="9"/>
    </row>
    <row r="26" spans="1:11" x14ac:dyDescent="0.4">
      <c r="B26" s="155" t="s">
        <v>7</v>
      </c>
      <c r="C26" s="156"/>
      <c r="D26" s="156"/>
      <c r="E26" s="156"/>
      <c r="F26" s="156"/>
      <c r="G26" s="156"/>
      <c r="H26" s="156"/>
      <c r="I26" s="156"/>
      <c r="J26" s="112" t="s">
        <v>8</v>
      </c>
    </row>
    <row r="27" spans="1:11" x14ac:dyDescent="0.4">
      <c r="B27" s="150" t="s">
        <v>9</v>
      </c>
      <c r="C27" s="152"/>
      <c r="D27" s="152"/>
      <c r="E27" s="153"/>
      <c r="F27" s="154" t="s">
        <v>6</v>
      </c>
      <c r="G27" s="137" t="s">
        <v>0</v>
      </c>
      <c r="H27" s="138"/>
      <c r="I27" s="141" t="s">
        <v>2</v>
      </c>
      <c r="J27" s="151" t="s">
        <v>3</v>
      </c>
    </row>
    <row r="28" spans="1:11" ht="18" customHeight="1" x14ac:dyDescent="0.4">
      <c r="B28" s="31" t="s">
        <v>69</v>
      </c>
      <c r="C28" s="7" t="s">
        <v>70</v>
      </c>
      <c r="D28" s="7"/>
      <c r="E28" s="10"/>
      <c r="F28" s="150"/>
      <c r="G28" s="137"/>
      <c r="H28" s="138"/>
      <c r="I28" s="139"/>
      <c r="J28" s="141"/>
    </row>
    <row r="29" spans="1:11" ht="18" customHeight="1" x14ac:dyDescent="0.4">
      <c r="B29" s="17">
        <v>500</v>
      </c>
      <c r="C29" s="129" t="str">
        <f>_xlfn.XLOOKUP(B29,'H 12 aanwijzingen'!$A$19:$A$101,'H 12 aanwijzingen'!$B$19:$B$101,"",1)</f>
        <v>Bedrijfsauto's</v>
      </c>
      <c r="D29" s="130"/>
      <c r="E29" s="131"/>
      <c r="F29" s="94"/>
      <c r="G29" s="142" t="str">
        <f>C19</f>
        <v>ingeruilde bedrijfsauto</v>
      </c>
      <c r="H29" s="143"/>
      <c r="I29" s="29"/>
      <c r="J29" s="30">
        <v>36000</v>
      </c>
    </row>
    <row r="30" spans="1:11" ht="18" customHeight="1" x14ac:dyDescent="0.4">
      <c r="B30" s="17">
        <v>510</v>
      </c>
      <c r="C30" s="129" t="str">
        <f>_xlfn.XLOOKUP(B30,'H 12 aanwijzingen'!$A$19:$A$101,'H 12 aanwijzingen'!$B$19:$B$101,"",1)</f>
        <v>Cumulatieve afschrijving bedrijfsauto's</v>
      </c>
      <c r="D30" s="130"/>
      <c r="E30" s="131"/>
      <c r="F30" s="94"/>
      <c r="G30" s="142" t="str">
        <f>G29</f>
        <v>ingeruilde bedrijfsauto</v>
      </c>
      <c r="H30" s="143"/>
      <c r="I30" s="29">
        <v>32200</v>
      </c>
      <c r="J30" s="30"/>
    </row>
    <row r="31" spans="1:11" ht="18" customHeight="1" x14ac:dyDescent="0.4">
      <c r="B31" s="17">
        <v>500</v>
      </c>
      <c r="C31" s="129" t="str">
        <f>_xlfn.XLOOKUP(B31,'H 12 aanwijzingen'!$A$19:$A$101,'H 12 aanwijzingen'!$B$19:$B$101,"",1)</f>
        <v>Bedrijfsauto's</v>
      </c>
      <c r="D31" s="130"/>
      <c r="E31" s="131"/>
      <c r="F31" s="94"/>
      <c r="G31" s="144" t="s">
        <v>219</v>
      </c>
      <c r="H31" s="145"/>
      <c r="I31" s="29">
        <v>38000</v>
      </c>
      <c r="J31" s="30"/>
    </row>
    <row r="32" spans="1:11" ht="18" customHeight="1" x14ac:dyDescent="0.4">
      <c r="B32" s="17">
        <v>4120</v>
      </c>
      <c r="C32" s="129" t="str">
        <f>_xlfn.XLOOKUP(B32,'H 12 aanwijzingen'!$A$19:$A$101,'H 12 aanwijzingen'!$B$19:$B$101,"",1)</f>
        <v>Boekresultaat vaste activa</v>
      </c>
      <c r="D32" s="130"/>
      <c r="E32" s="131"/>
      <c r="F32" s="94"/>
      <c r="G32" s="142" t="str">
        <f>G30</f>
        <v>ingeruilde bedrijfsauto</v>
      </c>
      <c r="H32" s="143"/>
      <c r="I32" s="29"/>
      <c r="J32" s="30">
        <v>200</v>
      </c>
    </row>
    <row r="33" spans="1:11" ht="18" customHeight="1" x14ac:dyDescent="0.4">
      <c r="B33" s="17">
        <v>1600</v>
      </c>
      <c r="C33" s="129" t="str">
        <f>_xlfn.XLOOKUP(B33,'H 12 aanwijzingen'!$A$19:$A$101,'H 12 aanwijzingen'!$B$19:$B$101,"",1)</f>
        <v>Te verrekenen omzetbelasting</v>
      </c>
      <c r="D33" s="130"/>
      <c r="E33" s="131"/>
      <c r="F33" s="94"/>
      <c r="G33" s="144" t="s">
        <v>122</v>
      </c>
      <c r="H33" s="145"/>
      <c r="I33" s="29">
        <v>7980</v>
      </c>
      <c r="J33" s="30"/>
    </row>
    <row r="34" spans="1:11" ht="18" customHeight="1" x14ac:dyDescent="0.4">
      <c r="B34" s="17">
        <v>1650</v>
      </c>
      <c r="C34" s="129" t="str">
        <f>_xlfn.XLOOKUP(B34,'H 12 aanwijzingen'!$A$19:$A$101,'H 12 aanwijzingen'!$B$19:$B$101,"",1)</f>
        <v>Verschuldigde omzetbelasting hoog</v>
      </c>
      <c r="D34" s="130"/>
      <c r="E34" s="131"/>
      <c r="F34" s="94"/>
      <c r="G34" s="144" t="s">
        <v>122</v>
      </c>
      <c r="H34" s="145"/>
      <c r="I34" s="29"/>
      <c r="J34" s="30">
        <v>840</v>
      </c>
    </row>
    <row r="35" spans="1:11" ht="18" customHeight="1" x14ac:dyDescent="0.4">
      <c r="B35" s="17">
        <v>1400</v>
      </c>
      <c r="C35" s="129" t="str">
        <f>_xlfn.XLOOKUP(B35,'H 12 aanwijzingen'!$A$19:$A$101,'H 12 aanwijzingen'!$B$19:$B$101,"",1)</f>
        <v>Crediteuren</v>
      </c>
      <c r="D35" s="130"/>
      <c r="E35" s="131"/>
      <c r="F35" s="94">
        <v>14072</v>
      </c>
      <c r="G35" s="144">
        <v>89632</v>
      </c>
      <c r="H35" s="145"/>
      <c r="I35" s="29"/>
      <c r="J35" s="30">
        <v>41140</v>
      </c>
    </row>
    <row r="36" spans="1:11" ht="18" customHeight="1" x14ac:dyDescent="0.4">
      <c r="B36" s="17"/>
      <c r="C36" s="129"/>
      <c r="D36" s="130"/>
      <c r="E36" s="131"/>
      <c r="F36" s="18"/>
      <c r="G36" s="133"/>
      <c r="H36" s="134"/>
      <c r="I36" s="19"/>
      <c r="J36" s="11"/>
    </row>
    <row r="37" spans="1:11" ht="18" customHeight="1" x14ac:dyDescent="0.4">
      <c r="B37" s="17"/>
      <c r="C37" s="129" t="str">
        <f>_xlfn.XLOOKUP(B37,'H 12 aanwijzingen'!$A$19:$A$101,'H 12 aanwijzingen'!$B$19:$B$101,"",1)</f>
        <v/>
      </c>
      <c r="D37" s="130"/>
      <c r="E37" s="131"/>
      <c r="F37" s="18"/>
      <c r="G37" s="133"/>
      <c r="H37" s="134"/>
      <c r="I37" s="19"/>
      <c r="J37" s="11"/>
    </row>
    <row r="38" spans="1:11" ht="18" customHeight="1" x14ac:dyDescent="0.4">
      <c r="B38" s="12"/>
      <c r="C38" s="13"/>
      <c r="D38" s="13"/>
      <c r="E38" s="14"/>
      <c r="F38" s="13"/>
      <c r="G38" s="15"/>
      <c r="H38" s="15"/>
      <c r="I38" s="26"/>
      <c r="J38" s="16"/>
    </row>
    <row r="39" spans="1:11" ht="18" customHeight="1" x14ac:dyDescent="0.4">
      <c r="B39" s="12"/>
      <c r="C39" s="13"/>
      <c r="D39" s="13"/>
      <c r="E39" s="14"/>
      <c r="F39" s="13"/>
      <c r="G39" s="15"/>
      <c r="H39" s="15"/>
      <c r="I39" s="26"/>
      <c r="J39" s="16"/>
    </row>
    <row r="40" spans="1:11" ht="18" customHeight="1" x14ac:dyDescent="0.4">
      <c r="B40" s="9" t="s">
        <v>131</v>
      </c>
      <c r="C40" s="13"/>
      <c r="D40" s="13"/>
      <c r="E40" s="14"/>
      <c r="F40" s="13"/>
      <c r="G40" s="15"/>
      <c r="H40" s="15"/>
      <c r="I40" s="26"/>
      <c r="J40" s="16"/>
    </row>
    <row r="41" spans="1:11" ht="18" customHeight="1" x14ac:dyDescent="0.4">
      <c r="A41" s="2" t="s">
        <v>4</v>
      </c>
      <c r="B41" s="1" t="s">
        <v>119</v>
      </c>
      <c r="D41" s="9"/>
      <c r="E41" s="9"/>
    </row>
    <row r="42" spans="1:11" ht="18" customHeight="1" x14ac:dyDescent="0.45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1" ht="18" customHeight="1" x14ac:dyDescent="0.45">
      <c r="A43" s="32"/>
      <c r="B43" s="157" t="s">
        <v>120</v>
      </c>
      <c r="C43" s="157"/>
      <c r="D43" s="157"/>
      <c r="E43" s="33"/>
      <c r="F43" s="33"/>
      <c r="G43" s="33"/>
      <c r="H43" s="33"/>
      <c r="I43" s="33"/>
      <c r="J43" s="33"/>
      <c r="K43" s="33"/>
    </row>
    <row r="44" spans="1:11" ht="18" customHeight="1" thickBot="1" x14ac:dyDescent="0.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ht="18" customHeight="1" thickBot="1" x14ac:dyDescent="0.5">
      <c r="A45" s="32"/>
      <c r="B45" s="34" t="s">
        <v>121</v>
      </c>
      <c r="C45" s="35">
        <v>14050</v>
      </c>
      <c r="D45" s="158" t="s">
        <v>132</v>
      </c>
      <c r="E45" s="159"/>
      <c r="F45" s="33"/>
      <c r="G45" s="33"/>
      <c r="H45" s="33"/>
      <c r="I45" s="33"/>
      <c r="J45" s="33"/>
      <c r="K45" s="33"/>
    </row>
    <row r="46" spans="1:11" ht="18" customHeight="1" thickBot="1" x14ac:dyDescent="0.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18" customHeight="1" thickBot="1" x14ac:dyDescent="0.5">
      <c r="A47" s="32"/>
      <c r="B47" s="34" t="s">
        <v>101</v>
      </c>
      <c r="C47" s="36">
        <v>50</v>
      </c>
      <c r="D47" s="33"/>
      <c r="E47" s="34" t="s">
        <v>102</v>
      </c>
      <c r="F47" s="36" t="s">
        <v>251</v>
      </c>
      <c r="G47" s="33"/>
      <c r="H47" s="160" t="s">
        <v>103</v>
      </c>
      <c r="I47" s="161"/>
      <c r="J47" s="37" t="s">
        <v>252</v>
      </c>
      <c r="K47" s="33"/>
    </row>
    <row r="48" spans="1:11" ht="18" customHeight="1" thickBot="1" x14ac:dyDescent="0.5">
      <c r="A48" s="32"/>
      <c r="B48" s="34" t="s">
        <v>0</v>
      </c>
      <c r="C48" s="38" t="s">
        <v>133</v>
      </c>
      <c r="D48" s="33"/>
      <c r="E48" s="34" t="s">
        <v>124</v>
      </c>
      <c r="F48" s="38">
        <v>2</v>
      </c>
      <c r="G48" s="33"/>
      <c r="H48" s="160" t="s">
        <v>125</v>
      </c>
      <c r="I48" s="161"/>
      <c r="J48" s="39">
        <v>45413</v>
      </c>
      <c r="K48" s="33"/>
    </row>
    <row r="49" spans="1:11" ht="18" customHeight="1" thickBot="1" x14ac:dyDescent="0.5">
      <c r="A49" s="32"/>
      <c r="B49" s="34" t="s">
        <v>126</v>
      </c>
      <c r="C49" s="40">
        <v>45417</v>
      </c>
      <c r="D49" s="33"/>
      <c r="E49" s="34" t="s">
        <v>127</v>
      </c>
      <c r="F49" s="38" t="s">
        <v>134</v>
      </c>
      <c r="G49" s="33"/>
      <c r="H49" s="160" t="s">
        <v>1</v>
      </c>
      <c r="I49" s="161"/>
      <c r="J49" s="41">
        <v>1260</v>
      </c>
      <c r="K49" s="33" t="s">
        <v>128</v>
      </c>
    </row>
    <row r="50" spans="1:11" ht="18" customHeight="1" x14ac:dyDescent="0.45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18" customHeight="1" x14ac:dyDescent="0.45">
      <c r="A51" s="32"/>
      <c r="B51" s="157" t="s">
        <v>104</v>
      </c>
      <c r="C51" s="157"/>
      <c r="D51" s="33"/>
      <c r="E51" s="33"/>
      <c r="F51" s="33"/>
      <c r="G51" s="33"/>
      <c r="H51" s="33"/>
      <c r="I51" s="33"/>
      <c r="J51" s="33"/>
      <c r="K51" s="33"/>
    </row>
    <row r="52" spans="1:11" ht="18" customHeight="1" thickBot="1" x14ac:dyDescent="0.5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29.45" customHeight="1" x14ac:dyDescent="0.45">
      <c r="A53" s="32"/>
      <c r="B53" s="42" t="s">
        <v>129</v>
      </c>
      <c r="C53" s="162" t="s">
        <v>0</v>
      </c>
      <c r="D53" s="163"/>
      <c r="E53" s="164"/>
      <c r="F53" s="43" t="s">
        <v>105</v>
      </c>
      <c r="G53" s="43" t="s">
        <v>106</v>
      </c>
      <c r="H53" s="43" t="s">
        <v>108</v>
      </c>
      <c r="I53" s="43" t="s">
        <v>1</v>
      </c>
      <c r="J53" s="43" t="s">
        <v>107</v>
      </c>
      <c r="K53" s="33"/>
    </row>
    <row r="54" spans="1:11" ht="18" customHeight="1" x14ac:dyDescent="0.45">
      <c r="A54" s="32"/>
      <c r="B54" s="90">
        <v>1240</v>
      </c>
      <c r="C54" s="165" t="str">
        <f>C48</f>
        <v>jaarpremie</v>
      </c>
      <c r="D54" s="166"/>
      <c r="E54" s="167"/>
      <c r="F54" s="90"/>
      <c r="G54" s="91"/>
      <c r="H54" s="90"/>
      <c r="I54" s="92">
        <v>1260</v>
      </c>
      <c r="J54" s="47"/>
      <c r="K54" s="33"/>
    </row>
    <row r="55" spans="1:11" ht="18" customHeight="1" x14ac:dyDescent="0.45">
      <c r="A55" s="32"/>
      <c r="B55" s="44"/>
      <c r="C55" s="168"/>
      <c r="D55" s="169"/>
      <c r="E55" s="170"/>
      <c r="F55" s="44"/>
      <c r="G55" s="45"/>
      <c r="H55" s="44"/>
      <c r="I55" s="46"/>
      <c r="J55" s="47"/>
      <c r="K55" s="33"/>
    </row>
    <row r="56" spans="1:11" ht="18" customHeight="1" x14ac:dyDescent="0.45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ht="18" customHeight="1" x14ac:dyDescent="0.4">
      <c r="B57" s="9"/>
      <c r="D57" s="9"/>
      <c r="E57" s="9"/>
    </row>
    <row r="58" spans="1:11" ht="18" customHeight="1" x14ac:dyDescent="0.4">
      <c r="A58" s="2" t="s">
        <v>5</v>
      </c>
      <c r="B58" s="1" t="s">
        <v>135</v>
      </c>
      <c r="D58" s="9"/>
      <c r="E58" s="9"/>
    </row>
    <row r="59" spans="1:11" ht="18" customHeight="1" x14ac:dyDescent="0.4">
      <c r="B59" s="155" t="s">
        <v>7</v>
      </c>
      <c r="C59" s="156"/>
      <c r="D59" s="156"/>
      <c r="E59" s="156"/>
      <c r="F59" s="156"/>
      <c r="G59" s="156"/>
      <c r="H59" s="156"/>
      <c r="I59" s="156"/>
      <c r="J59" s="112" t="s">
        <v>8</v>
      </c>
    </row>
    <row r="60" spans="1:11" ht="18" customHeight="1" x14ac:dyDescent="0.4">
      <c r="B60" s="146" t="s">
        <v>9</v>
      </c>
      <c r="C60" s="147"/>
      <c r="D60" s="147"/>
      <c r="E60" s="148"/>
      <c r="F60" s="149" t="s">
        <v>6</v>
      </c>
      <c r="G60" s="135" t="s">
        <v>0</v>
      </c>
      <c r="H60" s="136"/>
      <c r="I60" s="139" t="s">
        <v>2</v>
      </c>
      <c r="J60" s="140" t="s">
        <v>3</v>
      </c>
    </row>
    <row r="61" spans="1:11" ht="18" customHeight="1" x14ac:dyDescent="0.4">
      <c r="B61" s="31" t="s">
        <v>69</v>
      </c>
      <c r="C61" s="7" t="s">
        <v>70</v>
      </c>
      <c r="D61" s="7"/>
      <c r="E61" s="10"/>
      <c r="F61" s="150"/>
      <c r="G61" s="137"/>
      <c r="H61" s="138"/>
      <c r="I61" s="139"/>
      <c r="J61" s="141"/>
    </row>
    <row r="62" spans="1:11" ht="18" customHeight="1" x14ac:dyDescent="0.4">
      <c r="B62" s="17">
        <v>1240</v>
      </c>
      <c r="C62" s="129" t="str">
        <f>_xlfn.XLOOKUP(B62,'H 12 aanwijzingen'!$A$19:$A$101,'H 12 aanwijzingen'!$B$19:$B$101,"",1)</f>
        <v>Vooruitbetaalde bedragen</v>
      </c>
      <c r="D62" s="130"/>
      <c r="E62" s="131"/>
      <c r="F62" s="94"/>
      <c r="G62" s="142" t="s">
        <v>133</v>
      </c>
      <c r="H62" s="143"/>
      <c r="I62" s="29">
        <v>1260</v>
      </c>
      <c r="J62" s="30"/>
    </row>
    <row r="63" spans="1:11" ht="18" customHeight="1" x14ac:dyDescent="0.4">
      <c r="B63" s="17">
        <v>1400</v>
      </c>
      <c r="C63" s="129" t="str">
        <f>_xlfn.XLOOKUP(B63,'H 12 aanwijzingen'!$A$19:$A$101,'H 12 aanwijzingen'!$B$19:$B$101,"",1)</f>
        <v>Crediteuren</v>
      </c>
      <c r="D63" s="130"/>
      <c r="E63" s="131"/>
      <c r="F63" s="94">
        <v>14050</v>
      </c>
      <c r="G63" s="144" t="s">
        <v>134</v>
      </c>
      <c r="H63" s="145"/>
      <c r="I63" s="29"/>
      <c r="J63" s="30">
        <v>1260</v>
      </c>
    </row>
    <row r="64" spans="1:11" ht="18" customHeight="1" x14ac:dyDescent="0.4">
      <c r="B64" s="17"/>
      <c r="C64" s="129" t="str">
        <f>_xlfn.XLOOKUP(B64,'H 12 aanwijzingen'!$A$19:$A$101,'H 12 aanwijzingen'!$B$19:$B$101,"",1)</f>
        <v/>
      </c>
      <c r="D64" s="130"/>
      <c r="E64" s="131"/>
      <c r="F64" s="18"/>
      <c r="G64" s="132"/>
      <c r="H64" s="132"/>
      <c r="I64" s="19"/>
      <c r="J64" s="11"/>
    </row>
    <row r="65" spans="2:10" ht="18" customHeight="1" x14ac:dyDescent="0.4">
      <c r="B65" s="17"/>
      <c r="C65" s="129"/>
      <c r="D65" s="130"/>
      <c r="E65" s="131"/>
      <c r="F65" s="18"/>
      <c r="G65" s="133"/>
      <c r="H65" s="134"/>
      <c r="I65" s="19"/>
      <c r="J65" s="11"/>
    </row>
  </sheetData>
  <mergeCells count="59">
    <mergeCell ref="B26:I26"/>
    <mergeCell ref="G29:H29"/>
    <mergeCell ref="G30:H30"/>
    <mergeCell ref="C22:E22"/>
    <mergeCell ref="B7:D7"/>
    <mergeCell ref="D9:E9"/>
    <mergeCell ref="H11:I11"/>
    <mergeCell ref="H12:I12"/>
    <mergeCell ref="H13:I13"/>
    <mergeCell ref="B15:C15"/>
    <mergeCell ref="C17:E17"/>
    <mergeCell ref="C18:E18"/>
    <mergeCell ref="C19:E19"/>
    <mergeCell ref="C20:E20"/>
    <mergeCell ref="C21:E21"/>
    <mergeCell ref="G31:H31"/>
    <mergeCell ref="I27:I28"/>
    <mergeCell ref="B59:I59"/>
    <mergeCell ref="G35:H35"/>
    <mergeCell ref="G36:H36"/>
    <mergeCell ref="B43:D43"/>
    <mergeCell ref="D45:E45"/>
    <mergeCell ref="H47:I47"/>
    <mergeCell ref="H48:I48"/>
    <mergeCell ref="H49:I49"/>
    <mergeCell ref="B51:C51"/>
    <mergeCell ref="C53:E53"/>
    <mergeCell ref="C54:E54"/>
    <mergeCell ref="C55:E55"/>
    <mergeCell ref="G34:H34"/>
    <mergeCell ref="J27:J28"/>
    <mergeCell ref="C29:E29"/>
    <mergeCell ref="C30:E30"/>
    <mergeCell ref="C31:E31"/>
    <mergeCell ref="C37:E37"/>
    <mergeCell ref="G37:H37"/>
    <mergeCell ref="C32:E32"/>
    <mergeCell ref="C33:E33"/>
    <mergeCell ref="C35:E35"/>
    <mergeCell ref="C36:E36"/>
    <mergeCell ref="B27:E27"/>
    <mergeCell ref="F27:F28"/>
    <mergeCell ref="G27:H28"/>
    <mergeCell ref="G32:H32"/>
    <mergeCell ref="G33:H33"/>
    <mergeCell ref="C34:E34"/>
    <mergeCell ref="I60:I61"/>
    <mergeCell ref="J60:J61"/>
    <mergeCell ref="C62:E62"/>
    <mergeCell ref="G62:H62"/>
    <mergeCell ref="C63:E63"/>
    <mergeCell ref="G63:H63"/>
    <mergeCell ref="B60:E60"/>
    <mergeCell ref="F60:F61"/>
    <mergeCell ref="C64:E64"/>
    <mergeCell ref="G64:H64"/>
    <mergeCell ref="C65:E65"/>
    <mergeCell ref="G65:H65"/>
    <mergeCell ref="G60:H61"/>
  </mergeCells>
  <pageMargins left="0.7" right="0.7" top="0.75" bottom="0.75" header="0.3" footer="0.3"/>
  <pageSetup paperSize="9" orientation="portrait" horizontalDpi="0" verticalDpi="0" r:id="rId1"/>
  <ignoredErrors>
    <ignoredError sqref="B18:B20" numberStoredAsText="1"/>
    <ignoredError sqref="G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00CE-707C-4BCE-A756-17187856844F}">
  <dimension ref="A1:N321"/>
  <sheetViews>
    <sheetView showGridLines="0" tabSelected="1" topLeftCell="A291" zoomScale="115" zoomScaleNormal="115" workbookViewId="0">
      <selection activeCell="B294" sqref="B294:L321"/>
    </sheetView>
  </sheetViews>
  <sheetFormatPr defaultColWidth="8.86328125" defaultRowHeight="15" x14ac:dyDescent="0.45"/>
  <cols>
    <col min="1" max="1" width="2.86328125" style="1" customWidth="1"/>
    <col min="2" max="2" width="11.73046875" style="1" customWidth="1"/>
    <col min="3" max="3" width="10.73046875" style="1" customWidth="1"/>
    <col min="4" max="4" width="13.265625" style="1" customWidth="1"/>
    <col min="5" max="5" width="15.3984375" style="1" customWidth="1"/>
    <col min="6" max="6" width="11.265625" style="1" customWidth="1"/>
    <col min="7" max="7" width="11.33203125" style="1" customWidth="1"/>
    <col min="8" max="8" width="12.06640625" style="1" customWidth="1"/>
    <col min="9" max="9" width="12.9296875" style="1" customWidth="1"/>
    <col min="10" max="10" width="12.53125" style="1" customWidth="1"/>
    <col min="11" max="11" width="10.73046875" style="1" customWidth="1"/>
    <col min="12" max="12" width="11.86328125" style="1" customWidth="1"/>
    <col min="13" max="13" width="11.265625" style="1" customWidth="1"/>
    <col min="14" max="14" width="10.73046875" style="1" customWidth="1"/>
    <col min="15" max="16384" width="8.86328125" style="1"/>
  </cols>
  <sheetData>
    <row r="1" spans="1:10" x14ac:dyDescent="0.45">
      <c r="B1" s="9" t="s">
        <v>216</v>
      </c>
      <c r="D1" s="9" t="s">
        <v>273</v>
      </c>
      <c r="E1" s="9"/>
    </row>
    <row r="2" spans="1:10" x14ac:dyDescent="0.45">
      <c r="B2" s="12"/>
      <c r="C2" s="13"/>
      <c r="D2" s="13"/>
      <c r="E2" s="14"/>
      <c r="F2" s="13"/>
      <c r="G2" s="15"/>
      <c r="H2" s="15"/>
      <c r="I2" s="26"/>
      <c r="J2" s="16"/>
    </row>
    <row r="3" spans="1:10" x14ac:dyDescent="0.45">
      <c r="B3" s="9" t="s">
        <v>136</v>
      </c>
      <c r="C3" s="13"/>
      <c r="D3" s="13"/>
      <c r="E3" s="14"/>
      <c r="F3" s="13"/>
      <c r="G3" s="15"/>
      <c r="H3" s="15"/>
      <c r="I3" s="26"/>
      <c r="J3" s="16"/>
    </row>
    <row r="4" spans="1:10" ht="18" customHeight="1" x14ac:dyDescent="0.45">
      <c r="A4" s="1" t="s">
        <v>4</v>
      </c>
      <c r="B4" s="1" t="s">
        <v>137</v>
      </c>
      <c r="C4" s="13"/>
      <c r="D4" s="13"/>
      <c r="E4" s="14"/>
      <c r="F4" s="13"/>
      <c r="G4" s="15"/>
      <c r="H4" s="15"/>
      <c r="I4" s="26"/>
      <c r="J4" s="16"/>
    </row>
    <row r="5" spans="1:10" ht="18" customHeight="1" x14ac:dyDescent="0.45">
      <c r="B5" s="1" t="s">
        <v>138</v>
      </c>
      <c r="C5" s="13"/>
      <c r="D5" s="13"/>
      <c r="E5" s="14"/>
      <c r="F5" s="13"/>
      <c r="G5" s="15"/>
      <c r="H5" s="15"/>
      <c r="I5" s="26"/>
      <c r="J5" s="16"/>
    </row>
    <row r="6" spans="1:10" ht="18" customHeight="1" x14ac:dyDescent="0.45">
      <c r="B6" s="146" t="s">
        <v>9</v>
      </c>
      <c r="C6" s="147"/>
      <c r="D6" s="147"/>
      <c r="E6" s="148"/>
      <c r="F6" s="149" t="s">
        <v>6</v>
      </c>
      <c r="G6" s="135" t="s">
        <v>0</v>
      </c>
      <c r="H6" s="136"/>
      <c r="I6" s="139" t="s">
        <v>2</v>
      </c>
      <c r="J6" s="140" t="s">
        <v>3</v>
      </c>
    </row>
    <row r="7" spans="1:10" ht="18" customHeight="1" x14ac:dyDescent="0.45">
      <c r="B7" s="31" t="s">
        <v>69</v>
      </c>
      <c r="C7" s="7" t="s">
        <v>70</v>
      </c>
      <c r="D7" s="7"/>
      <c r="E7" s="10"/>
      <c r="F7" s="150"/>
      <c r="G7" s="137"/>
      <c r="H7" s="138"/>
      <c r="I7" s="139"/>
      <c r="J7" s="141"/>
    </row>
    <row r="8" spans="1:10" ht="18" customHeight="1" x14ac:dyDescent="0.45">
      <c r="B8" s="17">
        <v>4100</v>
      </c>
      <c r="C8" s="129" t="str">
        <f>_xlfn.XLOOKUP(B8,'H 12 aanwijzingen'!$A$19:$A$101,'H 12 aanwijzingen'!$B$19:$B$101,"",1)</f>
        <v>Afschrijvingskosten vaste activa</v>
      </c>
      <c r="D8" s="130"/>
      <c r="E8" s="131"/>
      <c r="F8" s="18"/>
      <c r="G8" s="142" t="s">
        <v>253</v>
      </c>
      <c r="H8" s="143"/>
      <c r="I8" s="29">
        <v>538</v>
      </c>
      <c r="J8" s="30"/>
    </row>
    <row r="9" spans="1:10" ht="18" customHeight="1" x14ac:dyDescent="0.45">
      <c r="B9" s="17">
        <v>510</v>
      </c>
      <c r="C9" s="129" t="str">
        <f>_xlfn.XLOOKUP(B9,'H 12 aanwijzingen'!$A$19:$A$101,'H 12 aanwijzingen'!$B$19:$B$101,"",1)</f>
        <v>Cumulatieve afschrijving bedrijfsauto's</v>
      </c>
      <c r="D9" s="130"/>
      <c r="E9" s="131"/>
      <c r="F9" s="18"/>
      <c r="G9" s="177">
        <v>45627</v>
      </c>
      <c r="H9" s="145"/>
      <c r="I9" s="29"/>
      <c r="J9" s="30">
        <v>538</v>
      </c>
    </row>
    <row r="10" spans="1:10" ht="18" customHeight="1" x14ac:dyDescent="0.45">
      <c r="B10" s="20"/>
      <c r="C10" s="8"/>
      <c r="D10" s="8"/>
      <c r="E10" s="8"/>
      <c r="F10" s="21"/>
      <c r="G10" s="25"/>
      <c r="H10" s="25"/>
      <c r="I10" s="23"/>
      <c r="J10" s="24"/>
    </row>
    <row r="11" spans="1:10" ht="18" customHeight="1" x14ac:dyDescent="0.45">
      <c r="B11" s="20" t="s">
        <v>139</v>
      </c>
      <c r="C11" s="8"/>
      <c r="D11" s="8"/>
      <c r="E11" s="8"/>
      <c r="F11" s="21"/>
      <c r="G11" s="25"/>
      <c r="H11" s="25"/>
      <c r="I11" s="23"/>
      <c r="J11" s="24"/>
    </row>
    <row r="12" spans="1:10" ht="18" customHeight="1" x14ac:dyDescent="0.45">
      <c r="B12" s="155" t="s">
        <v>7</v>
      </c>
      <c r="C12" s="156"/>
      <c r="D12" s="156"/>
      <c r="E12" s="156"/>
      <c r="F12" s="156"/>
      <c r="G12" s="156"/>
      <c r="H12" s="156"/>
      <c r="I12" s="156"/>
      <c r="J12" s="112" t="s">
        <v>8</v>
      </c>
    </row>
    <row r="13" spans="1:10" ht="18" customHeight="1" x14ac:dyDescent="0.45">
      <c r="B13" s="150" t="s">
        <v>9</v>
      </c>
      <c r="C13" s="152"/>
      <c r="D13" s="152"/>
      <c r="E13" s="153"/>
      <c r="F13" s="154" t="s">
        <v>6</v>
      </c>
      <c r="G13" s="137" t="s">
        <v>0</v>
      </c>
      <c r="H13" s="138"/>
      <c r="I13" s="141" t="s">
        <v>2</v>
      </c>
      <c r="J13" s="151" t="s">
        <v>3</v>
      </c>
    </row>
    <row r="14" spans="1:10" ht="18" customHeight="1" x14ac:dyDescent="0.45">
      <c r="B14" s="31" t="s">
        <v>69</v>
      </c>
      <c r="C14" s="7" t="s">
        <v>70</v>
      </c>
      <c r="D14" s="7"/>
      <c r="E14" s="10"/>
      <c r="F14" s="150"/>
      <c r="G14" s="137"/>
      <c r="H14" s="138"/>
      <c r="I14" s="139"/>
      <c r="J14" s="141"/>
    </row>
    <row r="15" spans="1:10" ht="18" customHeight="1" x14ac:dyDescent="0.45">
      <c r="B15" s="17">
        <v>4100</v>
      </c>
      <c r="C15" s="129" t="str">
        <f>_xlfn.XLOOKUP(B15,'H 12 aanwijzingen'!$A$19:$A$101,'H 12 aanwijzingen'!$B$19:$B$101,"",1)</f>
        <v>Afschrijvingskosten vaste activa</v>
      </c>
      <c r="D15" s="130"/>
      <c r="E15" s="131"/>
      <c r="F15" s="18"/>
      <c r="G15" s="142" t="s">
        <v>253</v>
      </c>
      <c r="H15" s="143"/>
      <c r="J15" s="29">
        <v>538</v>
      </c>
    </row>
    <row r="16" spans="1:10" ht="18" customHeight="1" x14ac:dyDescent="0.45">
      <c r="B16" s="17">
        <v>510</v>
      </c>
      <c r="C16" s="129" t="str">
        <f>_xlfn.XLOOKUP(B16,'H 12 aanwijzingen'!$A$19:$A$101,'H 12 aanwijzingen'!$B$19:$B$101,"",1)</f>
        <v>Cumulatieve afschrijving bedrijfsauto's</v>
      </c>
      <c r="D16" s="130"/>
      <c r="E16" s="131"/>
      <c r="F16" s="18"/>
      <c r="G16" s="177">
        <v>45627</v>
      </c>
      <c r="H16" s="145"/>
      <c r="I16" s="30">
        <v>538</v>
      </c>
      <c r="J16" s="68"/>
    </row>
    <row r="17" spans="1:14" ht="18" customHeight="1" x14ac:dyDescent="0.45"/>
    <row r="18" spans="1:14" ht="18" customHeight="1" x14ac:dyDescent="0.45">
      <c r="B18" s="1" t="s">
        <v>140</v>
      </c>
    </row>
    <row r="19" spans="1:14" ht="18" customHeight="1" x14ac:dyDescent="0.45">
      <c r="B19" s="155" t="s">
        <v>7</v>
      </c>
      <c r="C19" s="156"/>
      <c r="D19" s="156"/>
      <c r="E19" s="156"/>
      <c r="F19" s="156"/>
      <c r="G19" s="156"/>
      <c r="H19" s="156"/>
      <c r="I19" s="156"/>
      <c r="J19" s="112" t="s">
        <v>8</v>
      </c>
    </row>
    <row r="20" spans="1:14" ht="18" customHeight="1" x14ac:dyDescent="0.45">
      <c r="B20" s="146" t="s">
        <v>9</v>
      </c>
      <c r="C20" s="147"/>
      <c r="D20" s="147"/>
      <c r="E20" s="148"/>
      <c r="F20" s="149" t="s">
        <v>6</v>
      </c>
      <c r="G20" s="135" t="s">
        <v>0</v>
      </c>
      <c r="H20" s="136"/>
      <c r="I20" s="139" t="s">
        <v>2</v>
      </c>
      <c r="J20" s="140" t="s">
        <v>3</v>
      </c>
    </row>
    <row r="21" spans="1:14" ht="18" customHeight="1" x14ac:dyDescent="0.45">
      <c r="B21" s="31" t="s">
        <v>69</v>
      </c>
      <c r="C21" s="7" t="s">
        <v>70</v>
      </c>
      <c r="D21" s="7"/>
      <c r="E21" s="10"/>
      <c r="F21" s="150"/>
      <c r="G21" s="137"/>
      <c r="H21" s="138"/>
      <c r="I21" s="139"/>
      <c r="J21" s="141"/>
    </row>
    <row r="22" spans="1:14" ht="18" customHeight="1" x14ac:dyDescent="0.45">
      <c r="B22" s="17">
        <v>4100</v>
      </c>
      <c r="C22" s="129" t="str">
        <f>_xlfn.XLOOKUP(B22,'H 12 aanwijzingen'!$A$19:$A$101,'H 12 aanwijzingen'!$B$19:$B$101,"",1)</f>
        <v>Afschrijvingskosten vaste activa</v>
      </c>
      <c r="D22" s="130"/>
      <c r="E22" s="131"/>
      <c r="F22" s="18"/>
      <c r="G22" s="142" t="s">
        <v>253</v>
      </c>
      <c r="H22" s="143"/>
      <c r="I22" s="95">
        <v>583</v>
      </c>
      <c r="J22" s="29"/>
    </row>
    <row r="23" spans="1:14" ht="18" customHeight="1" x14ac:dyDescent="0.45">
      <c r="B23" s="17">
        <v>510</v>
      </c>
      <c r="C23" s="129" t="str">
        <f>_xlfn.XLOOKUP(B23,'H 12 aanwijzingen'!$A$19:$A$101,'H 12 aanwijzingen'!$B$19:$B$101,"",1)</f>
        <v>Cumulatieve afschrijving bedrijfsauto's</v>
      </c>
      <c r="D23" s="130"/>
      <c r="E23" s="131"/>
      <c r="F23" s="18"/>
      <c r="G23" s="177">
        <v>45627</v>
      </c>
      <c r="H23" s="145"/>
      <c r="I23" s="30"/>
      <c r="J23" s="29">
        <v>583</v>
      </c>
    </row>
    <row r="24" spans="1:14" ht="18" customHeight="1" x14ac:dyDescent="0.45">
      <c r="B24" s="20"/>
      <c r="C24" s="8"/>
      <c r="D24" s="8"/>
      <c r="E24" s="8"/>
      <c r="F24" s="21"/>
      <c r="G24" s="22"/>
      <c r="H24" s="22"/>
      <c r="I24" s="23"/>
      <c r="J24" s="24"/>
    </row>
    <row r="25" spans="1:14" ht="18" customHeight="1" x14ac:dyDescent="0.4">
      <c r="A25" s="1" t="s">
        <v>5</v>
      </c>
      <c r="B25" s="2" t="s">
        <v>141</v>
      </c>
    </row>
    <row r="26" spans="1:14" ht="30" customHeight="1" x14ac:dyDescent="0.45">
      <c r="B26" s="56" t="s">
        <v>128</v>
      </c>
      <c r="C26" s="196"/>
      <c r="D26" s="197"/>
      <c r="E26" s="186" t="s">
        <v>142</v>
      </c>
      <c r="F26" s="187"/>
      <c r="G26" s="194" t="s">
        <v>260</v>
      </c>
      <c r="H26" s="195"/>
      <c r="I26" s="178" t="s">
        <v>143</v>
      </c>
      <c r="J26" s="179"/>
      <c r="K26" s="182" t="s">
        <v>144</v>
      </c>
      <c r="L26" s="183"/>
      <c r="M26" s="190" t="s">
        <v>145</v>
      </c>
      <c r="N26" s="191"/>
    </row>
    <row r="27" spans="1:14" ht="18" customHeight="1" x14ac:dyDescent="0.4">
      <c r="B27" s="57" t="s">
        <v>146</v>
      </c>
      <c r="C27" s="58" t="s">
        <v>147</v>
      </c>
      <c r="D27" s="59"/>
      <c r="E27" s="60" t="s">
        <v>2</v>
      </c>
      <c r="F27" s="60" t="s">
        <v>3</v>
      </c>
      <c r="G27" s="60" t="s">
        <v>2</v>
      </c>
      <c r="H27" s="60" t="s">
        <v>3</v>
      </c>
      <c r="I27" s="60" t="s">
        <v>2</v>
      </c>
      <c r="J27" s="60" t="s">
        <v>3</v>
      </c>
      <c r="K27" s="60" t="s">
        <v>2</v>
      </c>
      <c r="L27" s="60" t="s">
        <v>3</v>
      </c>
      <c r="M27" s="60" t="s">
        <v>2</v>
      </c>
      <c r="N27" s="60" t="s">
        <v>3</v>
      </c>
    </row>
    <row r="28" spans="1:14" ht="18" customHeight="1" x14ac:dyDescent="0.45">
      <c r="B28" s="61" t="s">
        <v>148</v>
      </c>
      <c r="C28" s="175" t="s">
        <v>14</v>
      </c>
      <c r="D28" s="176"/>
      <c r="E28" s="62">
        <v>34980</v>
      </c>
      <c r="F28" s="62"/>
      <c r="G28" s="50"/>
      <c r="H28" s="50"/>
      <c r="I28" s="50">
        <v>34980</v>
      </c>
      <c r="J28" s="50"/>
      <c r="K28" s="50"/>
      <c r="L28" s="50"/>
      <c r="M28" s="50">
        <v>34980</v>
      </c>
      <c r="N28" s="50"/>
    </row>
    <row r="29" spans="1:14" ht="18" customHeight="1" x14ac:dyDescent="0.45">
      <c r="B29" s="61" t="s">
        <v>149</v>
      </c>
      <c r="C29" s="175" t="s">
        <v>150</v>
      </c>
      <c r="D29" s="176"/>
      <c r="E29" s="62"/>
      <c r="F29" s="62">
        <v>11032</v>
      </c>
      <c r="G29" s="50">
        <v>538</v>
      </c>
      <c r="H29" s="50">
        <v>583</v>
      </c>
      <c r="I29" s="50"/>
      <c r="J29" s="50">
        <f>F29-G29+H29</f>
        <v>11077</v>
      </c>
      <c r="K29" s="50"/>
      <c r="L29" s="50"/>
      <c r="M29" s="50"/>
      <c r="N29" s="50">
        <v>11077</v>
      </c>
    </row>
    <row r="30" spans="1:14" ht="18" customHeight="1" x14ac:dyDescent="0.45">
      <c r="B30" s="61" t="s">
        <v>151</v>
      </c>
      <c r="C30" s="175" t="s">
        <v>152</v>
      </c>
      <c r="D30" s="176"/>
      <c r="E30" s="62">
        <v>6951</v>
      </c>
      <c r="F30" s="62"/>
      <c r="G30" s="50">
        <v>583</v>
      </c>
      <c r="H30" s="50">
        <v>538</v>
      </c>
      <c r="I30" s="50">
        <f>E30+G30-H30</f>
        <v>6996</v>
      </c>
      <c r="J30" s="50"/>
      <c r="K30" s="50">
        <v>6996</v>
      </c>
      <c r="L30" s="50"/>
      <c r="M30" s="50"/>
      <c r="N30" s="50"/>
    </row>
    <row r="33" spans="1:10" ht="18" customHeight="1" x14ac:dyDescent="0.45">
      <c r="B33" s="9" t="s">
        <v>153</v>
      </c>
      <c r="C33" s="13"/>
      <c r="D33" s="13"/>
      <c r="E33" s="14"/>
      <c r="F33" s="13"/>
      <c r="G33" s="15"/>
      <c r="H33" s="15"/>
      <c r="I33" s="26"/>
      <c r="J33" s="16"/>
    </row>
    <row r="34" spans="1:10" ht="18" customHeight="1" x14ac:dyDescent="0.45">
      <c r="A34" s="1" t="s">
        <v>4</v>
      </c>
      <c r="B34" s="1" t="s">
        <v>137</v>
      </c>
      <c r="C34" s="13"/>
      <c r="D34" s="13"/>
      <c r="E34" s="14"/>
      <c r="F34" s="13"/>
      <c r="G34" s="15"/>
      <c r="H34" s="15"/>
      <c r="I34" s="26"/>
      <c r="J34" s="16"/>
    </row>
    <row r="35" spans="1:10" ht="18" customHeight="1" x14ac:dyDescent="0.45">
      <c r="B35" s="1" t="s">
        <v>138</v>
      </c>
      <c r="C35" s="13"/>
      <c r="D35" s="13"/>
      <c r="E35" s="14"/>
      <c r="F35" s="13"/>
      <c r="G35" s="15"/>
      <c r="H35" s="15"/>
      <c r="I35" s="26"/>
      <c r="J35" s="16"/>
    </row>
    <row r="36" spans="1:10" ht="18" customHeight="1" x14ac:dyDescent="0.45">
      <c r="B36" s="146" t="s">
        <v>9</v>
      </c>
      <c r="C36" s="147"/>
      <c r="D36" s="147"/>
      <c r="E36" s="148"/>
      <c r="F36" s="149" t="s">
        <v>6</v>
      </c>
      <c r="G36" s="135" t="s">
        <v>0</v>
      </c>
      <c r="H36" s="136"/>
      <c r="I36" s="139" t="s">
        <v>2</v>
      </c>
      <c r="J36" s="140" t="s">
        <v>3</v>
      </c>
    </row>
    <row r="37" spans="1:10" ht="18" customHeight="1" x14ac:dyDescent="0.45">
      <c r="B37" s="31" t="s">
        <v>69</v>
      </c>
      <c r="C37" s="7" t="s">
        <v>70</v>
      </c>
      <c r="D37" s="7"/>
      <c r="E37" s="10"/>
      <c r="F37" s="150"/>
      <c r="G37" s="137"/>
      <c r="H37" s="138"/>
      <c r="I37" s="139"/>
      <c r="J37" s="141"/>
    </row>
    <row r="38" spans="1:10" ht="18" customHeight="1" x14ac:dyDescent="0.45">
      <c r="B38" s="17">
        <v>1070</v>
      </c>
      <c r="C38" s="129" t="str">
        <f>_xlfn.XLOOKUP(B38,'H 12 aanwijzingen'!$A$19:$A$101,'H 12 aanwijzingen'!$B$19:$B$101,"",1)</f>
        <v>Kruisposten</v>
      </c>
      <c r="D38" s="130"/>
      <c r="E38" s="131"/>
      <c r="F38" s="18"/>
      <c r="G38" s="142" t="s">
        <v>220</v>
      </c>
      <c r="H38" s="143"/>
      <c r="I38" s="62">
        <v>1200</v>
      </c>
      <c r="J38" s="96"/>
    </row>
    <row r="39" spans="1:10" ht="18" customHeight="1" x14ac:dyDescent="0.45">
      <c r="B39" s="17">
        <v>1050</v>
      </c>
      <c r="C39" s="129" t="str">
        <f>_xlfn.XLOOKUP(B39,'H 12 aanwijzingen'!$A$19:$A$101,'H 12 aanwijzingen'!$B$19:$B$101,"",1)</f>
        <v>Rabobank</v>
      </c>
      <c r="D39" s="130"/>
      <c r="E39" s="131"/>
      <c r="F39" s="18"/>
      <c r="G39" s="177" t="s">
        <v>220</v>
      </c>
      <c r="H39" s="145"/>
      <c r="I39" s="62"/>
      <c r="J39" s="96">
        <v>1200</v>
      </c>
    </row>
    <row r="40" spans="1:10" ht="18" customHeight="1" x14ac:dyDescent="0.45">
      <c r="B40" s="20"/>
      <c r="C40" s="8"/>
      <c r="D40" s="8"/>
      <c r="E40" s="8"/>
      <c r="F40" s="21"/>
      <c r="G40" s="25"/>
      <c r="H40" s="25"/>
      <c r="I40" s="23"/>
      <c r="J40" s="24"/>
    </row>
    <row r="41" spans="1:10" ht="18" customHeight="1" x14ac:dyDescent="0.45">
      <c r="B41" s="20" t="s">
        <v>139</v>
      </c>
      <c r="C41" s="8"/>
      <c r="D41" s="8"/>
      <c r="E41" s="8"/>
      <c r="F41" s="21"/>
      <c r="G41" s="25"/>
      <c r="H41" s="25"/>
      <c r="I41" s="23"/>
      <c r="J41" s="24"/>
    </row>
    <row r="42" spans="1:10" ht="18" customHeight="1" x14ac:dyDescent="0.45">
      <c r="B42" s="155" t="s">
        <v>7</v>
      </c>
      <c r="C42" s="156"/>
      <c r="D42" s="156"/>
      <c r="E42" s="156"/>
      <c r="F42" s="156"/>
      <c r="G42" s="156"/>
      <c r="H42" s="156"/>
      <c r="I42" s="156"/>
      <c r="J42" s="112" t="s">
        <v>8</v>
      </c>
    </row>
    <row r="43" spans="1:10" ht="18" customHeight="1" x14ac:dyDescent="0.45">
      <c r="B43" s="146" t="s">
        <v>9</v>
      </c>
      <c r="C43" s="147"/>
      <c r="D43" s="147"/>
      <c r="E43" s="148"/>
      <c r="F43" s="149" t="s">
        <v>6</v>
      </c>
      <c r="G43" s="135" t="s">
        <v>0</v>
      </c>
      <c r="H43" s="136"/>
      <c r="I43" s="139" t="s">
        <v>2</v>
      </c>
      <c r="J43" s="140" t="s">
        <v>3</v>
      </c>
    </row>
    <row r="44" spans="1:10" ht="18" customHeight="1" x14ac:dyDescent="0.45">
      <c r="B44" s="31" t="s">
        <v>69</v>
      </c>
      <c r="C44" s="7" t="s">
        <v>70</v>
      </c>
      <c r="D44" s="7"/>
      <c r="E44" s="10"/>
      <c r="F44" s="150"/>
      <c r="G44" s="137"/>
      <c r="H44" s="138"/>
      <c r="I44" s="139"/>
      <c r="J44" s="141"/>
    </row>
    <row r="45" spans="1:10" ht="18" customHeight="1" x14ac:dyDescent="0.45">
      <c r="B45" s="17">
        <v>1070</v>
      </c>
      <c r="C45" s="129" t="str">
        <f>_xlfn.XLOOKUP(B45,'H 12 aanwijzingen'!$A$19:$A$101,'H 12 aanwijzingen'!$B$19:$B$101,"",1)</f>
        <v>Kruisposten</v>
      </c>
      <c r="D45" s="130"/>
      <c r="E45" s="131"/>
      <c r="F45" s="18"/>
      <c r="G45" s="142" t="s">
        <v>220</v>
      </c>
      <c r="H45" s="143"/>
      <c r="J45" s="62">
        <v>1200</v>
      </c>
    </row>
    <row r="46" spans="1:10" ht="18" customHeight="1" x14ac:dyDescent="0.45">
      <c r="B46" s="17">
        <v>1050</v>
      </c>
      <c r="C46" s="129" t="str">
        <f>_xlfn.XLOOKUP(B46,'H 12 aanwijzingen'!$A$19:$A$101,'H 12 aanwijzingen'!$B$19:$B$101,"",1)</f>
        <v>Rabobank</v>
      </c>
      <c r="D46" s="130"/>
      <c r="E46" s="131"/>
      <c r="F46" s="18"/>
      <c r="G46" s="177" t="s">
        <v>220</v>
      </c>
      <c r="H46" s="145"/>
      <c r="I46" s="96">
        <v>1200</v>
      </c>
      <c r="J46" s="68"/>
    </row>
    <row r="47" spans="1:10" ht="18" customHeight="1" x14ac:dyDescent="0.45"/>
    <row r="48" spans="1:10" ht="18" customHeight="1" x14ac:dyDescent="0.45">
      <c r="B48" s="1" t="s">
        <v>140</v>
      </c>
    </row>
    <row r="49" spans="1:14" ht="18" customHeight="1" x14ac:dyDescent="0.45">
      <c r="B49" s="155" t="s">
        <v>7</v>
      </c>
      <c r="C49" s="156"/>
      <c r="D49" s="156"/>
      <c r="E49" s="156"/>
      <c r="F49" s="156"/>
      <c r="G49" s="156"/>
      <c r="H49" s="156"/>
      <c r="I49" s="156"/>
      <c r="J49" s="112" t="s">
        <v>8</v>
      </c>
    </row>
    <row r="50" spans="1:14" ht="18" customHeight="1" x14ac:dyDescent="0.45">
      <c r="B50" s="146" t="s">
        <v>9</v>
      </c>
      <c r="C50" s="147"/>
      <c r="D50" s="147"/>
      <c r="E50" s="148"/>
      <c r="F50" s="149" t="s">
        <v>6</v>
      </c>
      <c r="G50" s="135" t="s">
        <v>0</v>
      </c>
      <c r="H50" s="136"/>
      <c r="I50" s="139" t="s">
        <v>2</v>
      </c>
      <c r="J50" s="140" t="s">
        <v>3</v>
      </c>
    </row>
    <row r="51" spans="1:14" ht="18" customHeight="1" x14ac:dyDescent="0.45">
      <c r="B51" s="31" t="s">
        <v>69</v>
      </c>
      <c r="C51" s="7" t="s">
        <v>70</v>
      </c>
      <c r="D51" s="7"/>
      <c r="E51" s="10"/>
      <c r="F51" s="150"/>
      <c r="G51" s="137"/>
      <c r="H51" s="138"/>
      <c r="I51" s="139"/>
      <c r="J51" s="141"/>
    </row>
    <row r="52" spans="1:14" ht="18" customHeight="1" x14ac:dyDescent="0.45">
      <c r="B52" s="17">
        <v>680</v>
      </c>
      <c r="C52" s="129" t="str">
        <f>_xlfn.XLOOKUP(B52,'H 12 aanwijzingen'!$A$19:$A$101,'H 12 aanwijzingen'!$B$19:$B$101,"",1)</f>
        <v>Privé</v>
      </c>
      <c r="D52" s="130"/>
      <c r="E52" s="131"/>
      <c r="F52" s="18"/>
      <c r="G52" s="142" t="s">
        <v>220</v>
      </c>
      <c r="H52" s="143"/>
      <c r="I52" s="62">
        <v>1200</v>
      </c>
      <c r="J52" s="96"/>
    </row>
    <row r="53" spans="1:14" ht="18" customHeight="1" x14ac:dyDescent="0.45">
      <c r="B53" s="17">
        <v>1050</v>
      </c>
      <c r="C53" s="129" t="str">
        <f>_xlfn.XLOOKUP(B53,'H 12 aanwijzingen'!$A$19:$A$101,'H 12 aanwijzingen'!$B$19:$B$101,"",1)</f>
        <v>Rabobank</v>
      </c>
      <c r="D53" s="130"/>
      <c r="E53" s="131"/>
      <c r="F53" s="18"/>
      <c r="G53" s="177" t="s">
        <v>220</v>
      </c>
      <c r="H53" s="145"/>
      <c r="I53" s="62"/>
      <c r="J53" s="96">
        <v>1200</v>
      </c>
    </row>
    <row r="54" spans="1:14" ht="18" customHeight="1" x14ac:dyDescent="0.45"/>
    <row r="55" spans="1:14" ht="18" customHeight="1" x14ac:dyDescent="0.4">
      <c r="A55" s="1" t="s">
        <v>5</v>
      </c>
      <c r="B55" s="2" t="s">
        <v>141</v>
      </c>
    </row>
    <row r="56" spans="1:14" ht="32.450000000000003" customHeight="1" x14ac:dyDescent="0.45">
      <c r="B56" s="56" t="s">
        <v>128</v>
      </c>
      <c r="C56" s="196"/>
      <c r="D56" s="197"/>
      <c r="E56" s="186" t="s">
        <v>142</v>
      </c>
      <c r="F56" s="187"/>
      <c r="G56" s="194" t="s">
        <v>260</v>
      </c>
      <c r="H56" s="195"/>
      <c r="I56" s="178" t="s">
        <v>143</v>
      </c>
      <c r="J56" s="179"/>
      <c r="K56" s="182" t="s">
        <v>144</v>
      </c>
      <c r="L56" s="183"/>
      <c r="M56" s="190" t="s">
        <v>145</v>
      </c>
      <c r="N56" s="191"/>
    </row>
    <row r="57" spans="1:14" ht="18" customHeight="1" x14ac:dyDescent="0.4">
      <c r="B57" s="57" t="s">
        <v>146</v>
      </c>
      <c r="C57" s="58" t="s">
        <v>147</v>
      </c>
      <c r="D57" s="59"/>
      <c r="E57" s="60" t="s">
        <v>2</v>
      </c>
      <c r="F57" s="60" t="s">
        <v>3</v>
      </c>
      <c r="G57" s="60" t="s">
        <v>2</v>
      </c>
      <c r="H57" s="60" t="s">
        <v>3</v>
      </c>
      <c r="I57" s="60" t="s">
        <v>2</v>
      </c>
      <c r="J57" s="60" t="s">
        <v>3</v>
      </c>
      <c r="K57" s="60" t="s">
        <v>2</v>
      </c>
      <c r="L57" s="60" t="s">
        <v>3</v>
      </c>
      <c r="M57" s="60" t="s">
        <v>2</v>
      </c>
      <c r="N57" s="60" t="s">
        <v>3</v>
      </c>
    </row>
    <row r="58" spans="1:14" ht="18" customHeight="1" x14ac:dyDescent="0.45">
      <c r="B58" s="61" t="s">
        <v>154</v>
      </c>
      <c r="C58" s="175" t="s">
        <v>155</v>
      </c>
      <c r="D58" s="176"/>
      <c r="E58" s="62"/>
      <c r="F58" s="62">
        <v>225000</v>
      </c>
      <c r="G58" s="50"/>
      <c r="H58" s="50"/>
      <c r="I58" s="50"/>
      <c r="J58" s="62">
        <v>225000</v>
      </c>
      <c r="K58" s="50"/>
      <c r="L58" s="50"/>
      <c r="M58" s="50"/>
      <c r="N58" s="50">
        <f>J58-I59+K62</f>
        <v>212180</v>
      </c>
    </row>
    <row r="59" spans="1:14" ht="18" customHeight="1" x14ac:dyDescent="0.45">
      <c r="B59" s="61" t="s">
        <v>156</v>
      </c>
      <c r="C59" s="175" t="s">
        <v>157</v>
      </c>
      <c r="D59" s="176"/>
      <c r="E59" s="62">
        <v>36200</v>
      </c>
      <c r="F59" s="62"/>
      <c r="G59" s="50">
        <v>1200</v>
      </c>
      <c r="H59" s="50"/>
      <c r="I59" s="50">
        <f>E59+G59</f>
        <v>37400</v>
      </c>
      <c r="J59" s="50"/>
      <c r="K59" s="50"/>
      <c r="L59" s="50"/>
      <c r="M59" s="50"/>
      <c r="N59" s="50"/>
    </row>
    <row r="60" spans="1:14" ht="18" customHeight="1" x14ac:dyDescent="0.45">
      <c r="B60" s="61" t="s">
        <v>158</v>
      </c>
      <c r="C60" s="63" t="s">
        <v>18</v>
      </c>
      <c r="D60" s="64"/>
      <c r="E60" s="62">
        <v>12380</v>
      </c>
      <c r="F60" s="62"/>
      <c r="G60" s="50">
        <v>1200</v>
      </c>
      <c r="H60" s="50">
        <v>1200</v>
      </c>
      <c r="I60" s="65">
        <f>E60</f>
        <v>12380</v>
      </c>
      <c r="J60" s="50"/>
      <c r="K60" s="50"/>
      <c r="L60" s="50"/>
      <c r="M60" s="50">
        <f>I60</f>
        <v>12380</v>
      </c>
      <c r="N60" s="50"/>
    </row>
    <row r="61" spans="1:14" ht="18" customHeight="1" x14ac:dyDescent="0.45">
      <c r="B61" s="61" t="s">
        <v>159</v>
      </c>
      <c r="C61" s="175" t="s">
        <v>20</v>
      </c>
      <c r="D61" s="176"/>
      <c r="E61" s="62">
        <v>1200</v>
      </c>
      <c r="F61" s="62"/>
      <c r="G61" s="50"/>
      <c r="H61" s="50">
        <v>1200</v>
      </c>
      <c r="I61" s="50"/>
      <c r="J61" s="50"/>
      <c r="K61" s="50"/>
      <c r="L61" s="50"/>
      <c r="M61" s="50"/>
      <c r="N61" s="50"/>
    </row>
    <row r="62" spans="1:14" ht="18" customHeight="1" x14ac:dyDescent="0.45">
      <c r="B62" s="61" t="s">
        <v>194</v>
      </c>
      <c r="C62" s="68" t="s">
        <v>76</v>
      </c>
      <c r="D62" s="68"/>
      <c r="E62" s="68"/>
      <c r="F62" s="68"/>
      <c r="G62" s="68"/>
      <c r="H62" s="68"/>
      <c r="I62" s="68"/>
      <c r="J62" s="68"/>
      <c r="K62" s="62">
        <v>24580</v>
      </c>
      <c r="L62" s="68"/>
      <c r="M62" s="68"/>
      <c r="N62" s="68"/>
    </row>
    <row r="65" spans="1:10" ht="18" customHeight="1" x14ac:dyDescent="0.45">
      <c r="B65" s="9" t="s">
        <v>160</v>
      </c>
      <c r="C65" s="13"/>
      <c r="D65" s="13"/>
      <c r="E65" s="14"/>
      <c r="F65" s="13"/>
      <c r="G65" s="15"/>
      <c r="H65" s="15"/>
      <c r="I65" s="26"/>
      <c r="J65" s="16"/>
    </row>
    <row r="66" spans="1:10" ht="18" customHeight="1" x14ac:dyDescent="0.45">
      <c r="A66" s="1" t="s">
        <v>4</v>
      </c>
      <c r="B66" s="1" t="s">
        <v>137</v>
      </c>
      <c r="C66" s="13"/>
      <c r="D66" s="13"/>
      <c r="E66" s="14"/>
      <c r="F66" s="13"/>
      <c r="G66" s="15"/>
      <c r="H66" s="15"/>
      <c r="I66" s="26"/>
      <c r="J66" s="16"/>
    </row>
    <row r="67" spans="1:10" ht="18" customHeight="1" x14ac:dyDescent="0.45">
      <c r="B67" s="1" t="s">
        <v>138</v>
      </c>
      <c r="C67" s="13"/>
      <c r="D67" s="13"/>
      <c r="E67" s="14"/>
      <c r="F67" s="13"/>
      <c r="G67" s="15"/>
      <c r="H67" s="15"/>
      <c r="I67" s="26"/>
      <c r="J67" s="16"/>
    </row>
    <row r="68" spans="1:10" ht="18" customHeight="1" x14ac:dyDescent="0.45">
      <c r="B68" s="146" t="s">
        <v>9</v>
      </c>
      <c r="C68" s="147"/>
      <c r="D68" s="147"/>
      <c r="E68" s="148"/>
      <c r="F68" s="149" t="s">
        <v>6</v>
      </c>
      <c r="G68" s="135" t="s">
        <v>0</v>
      </c>
      <c r="H68" s="136"/>
      <c r="I68" s="139" t="s">
        <v>2</v>
      </c>
      <c r="J68" s="140" t="s">
        <v>3</v>
      </c>
    </row>
    <row r="69" spans="1:10" ht="18" customHeight="1" x14ac:dyDescent="0.45">
      <c r="B69" s="31" t="s">
        <v>69</v>
      </c>
      <c r="C69" s="7" t="s">
        <v>70</v>
      </c>
      <c r="D69" s="7"/>
      <c r="E69" s="10"/>
      <c r="F69" s="150"/>
      <c r="G69" s="137"/>
      <c r="H69" s="138"/>
      <c r="I69" s="139"/>
      <c r="J69" s="141"/>
    </row>
    <row r="70" spans="1:10" ht="18" customHeight="1" x14ac:dyDescent="0.45">
      <c r="B70" s="17">
        <v>3100</v>
      </c>
      <c r="C70" s="129" t="str">
        <f>_xlfn.XLOOKUP(B70,'H 12 aanwijzingen'!$A$19:$A$101,'H 12 aanwijzingen'!$B$19:$B$101,"",1)</f>
        <v>Nog te ontvangen goederen</v>
      </c>
      <c r="D70" s="130"/>
      <c r="E70" s="131"/>
      <c r="F70" s="94"/>
      <c r="G70" s="142" t="s">
        <v>221</v>
      </c>
      <c r="H70" s="143"/>
      <c r="I70" s="62"/>
      <c r="J70" s="96">
        <v>700</v>
      </c>
    </row>
    <row r="71" spans="1:10" ht="18" customHeight="1" x14ac:dyDescent="0.45">
      <c r="B71" s="17">
        <v>1600</v>
      </c>
      <c r="C71" s="129" t="str">
        <f>_xlfn.XLOOKUP(B71,'H 12 aanwijzingen'!$A$19:$A$101,'H 12 aanwijzingen'!$B$19:$B$101,"",1)</f>
        <v>Te verrekenen omzetbelasting</v>
      </c>
      <c r="D71" s="130"/>
      <c r="E71" s="131"/>
      <c r="F71" s="94"/>
      <c r="G71" s="97" t="s">
        <v>221</v>
      </c>
      <c r="H71" s="98"/>
      <c r="I71" s="62"/>
      <c r="J71" s="96">
        <v>147</v>
      </c>
    </row>
    <row r="72" spans="1:10" ht="18" customHeight="1" x14ac:dyDescent="0.45">
      <c r="B72" s="17">
        <v>1400</v>
      </c>
      <c r="C72" s="129" t="str">
        <f>_xlfn.XLOOKUP(B72,'H 12 aanwijzingen'!$A$19:$A$101,'H 12 aanwijzingen'!$B$19:$B$101,"",1)</f>
        <v>Crediteuren</v>
      </c>
      <c r="D72" s="130"/>
      <c r="E72" s="131"/>
      <c r="F72" s="94">
        <v>14089</v>
      </c>
      <c r="G72" s="177" t="s">
        <v>254</v>
      </c>
      <c r="H72" s="145"/>
      <c r="I72" s="62">
        <v>847</v>
      </c>
      <c r="J72" s="96"/>
    </row>
    <row r="73" spans="1:10" ht="18" customHeight="1" x14ac:dyDescent="0.45"/>
    <row r="74" spans="1:10" ht="18" customHeight="1" x14ac:dyDescent="0.45">
      <c r="B74" s="1" t="s">
        <v>139</v>
      </c>
    </row>
    <row r="75" spans="1:10" ht="18" customHeight="1" x14ac:dyDescent="0.45">
      <c r="B75" s="155" t="s">
        <v>7</v>
      </c>
      <c r="C75" s="156"/>
      <c r="D75" s="156"/>
      <c r="E75" s="156"/>
      <c r="F75" s="156"/>
      <c r="G75" s="156"/>
      <c r="H75" s="156"/>
      <c r="I75" s="156"/>
      <c r="J75" s="112" t="s">
        <v>8</v>
      </c>
    </row>
    <row r="76" spans="1:10" ht="18" customHeight="1" x14ac:dyDescent="0.45">
      <c r="B76" s="146" t="s">
        <v>9</v>
      </c>
      <c r="C76" s="147"/>
      <c r="D76" s="147"/>
      <c r="E76" s="148"/>
      <c r="F76" s="149" t="s">
        <v>6</v>
      </c>
      <c r="G76" s="135" t="s">
        <v>0</v>
      </c>
      <c r="H76" s="136"/>
      <c r="I76" s="139" t="s">
        <v>2</v>
      </c>
      <c r="J76" s="140" t="s">
        <v>3</v>
      </c>
    </row>
    <row r="77" spans="1:10" ht="18" customHeight="1" x14ac:dyDescent="0.45">
      <c r="B77" s="31" t="s">
        <v>69</v>
      </c>
      <c r="C77" s="7" t="s">
        <v>70</v>
      </c>
      <c r="D77" s="7"/>
      <c r="E77" s="10"/>
      <c r="F77" s="150"/>
      <c r="G77" s="137"/>
      <c r="H77" s="138"/>
      <c r="I77" s="139"/>
      <c r="J77" s="141"/>
    </row>
    <row r="78" spans="1:10" ht="18" customHeight="1" x14ac:dyDescent="0.45">
      <c r="B78" s="17">
        <v>3100</v>
      </c>
      <c r="C78" s="129" t="str">
        <f>_xlfn.XLOOKUP(B78,'H 12 aanwijzingen'!$A$19:$A$101,'H 12 aanwijzingen'!$B$19:$B$101,"",1)</f>
        <v>Nog te ontvangen goederen</v>
      </c>
      <c r="D78" s="130"/>
      <c r="E78" s="131"/>
      <c r="F78" s="94"/>
      <c r="G78" s="142" t="s">
        <v>221</v>
      </c>
      <c r="H78" s="143"/>
      <c r="I78" s="96">
        <v>700</v>
      </c>
      <c r="J78" s="68"/>
    </row>
    <row r="79" spans="1:10" ht="18" customHeight="1" x14ac:dyDescent="0.45">
      <c r="B79" s="17">
        <v>1600</v>
      </c>
      <c r="C79" s="129" t="str">
        <f>_xlfn.XLOOKUP(B79,'H 12 aanwijzingen'!$A$19:$A$101,'H 12 aanwijzingen'!$B$19:$B$101,"",1)</f>
        <v>Te verrekenen omzetbelasting</v>
      </c>
      <c r="D79" s="130"/>
      <c r="E79" s="131"/>
      <c r="F79" s="94"/>
      <c r="G79" s="97" t="s">
        <v>221</v>
      </c>
      <c r="H79" s="98"/>
      <c r="I79" s="96">
        <v>147</v>
      </c>
      <c r="J79" s="68"/>
    </row>
    <row r="80" spans="1:10" ht="18" customHeight="1" x14ac:dyDescent="0.45">
      <c r="B80" s="17">
        <v>1400</v>
      </c>
      <c r="C80" s="129" t="str">
        <f>_xlfn.XLOOKUP(B80,'H 12 aanwijzingen'!$A$19:$A$101,'H 12 aanwijzingen'!$B$19:$B$101,"",1)</f>
        <v>Crediteuren</v>
      </c>
      <c r="D80" s="130"/>
      <c r="E80" s="131"/>
      <c r="F80" s="94">
        <v>14089</v>
      </c>
      <c r="G80" s="177" t="s">
        <v>254</v>
      </c>
      <c r="H80" s="145"/>
      <c r="I80" s="68"/>
      <c r="J80" s="62">
        <v>847</v>
      </c>
    </row>
    <row r="81" spans="1:14" ht="18" customHeight="1" x14ac:dyDescent="0.45"/>
    <row r="82" spans="1:14" ht="18" customHeight="1" x14ac:dyDescent="0.45">
      <c r="B82" s="1" t="s">
        <v>140</v>
      </c>
    </row>
    <row r="83" spans="1:14" ht="18" customHeight="1" x14ac:dyDescent="0.45">
      <c r="B83" s="155" t="s">
        <v>7</v>
      </c>
      <c r="C83" s="156"/>
      <c r="D83" s="156"/>
      <c r="E83" s="156"/>
      <c r="F83" s="156"/>
      <c r="G83" s="156"/>
      <c r="H83" s="156"/>
      <c r="I83" s="156"/>
      <c r="J83" s="112" t="s">
        <v>8</v>
      </c>
    </row>
    <row r="84" spans="1:14" ht="18" customHeight="1" x14ac:dyDescent="0.45">
      <c r="B84" s="146" t="s">
        <v>9</v>
      </c>
      <c r="C84" s="147"/>
      <c r="D84" s="147"/>
      <c r="E84" s="148"/>
      <c r="F84" s="149" t="s">
        <v>6</v>
      </c>
      <c r="G84" s="135" t="s">
        <v>0</v>
      </c>
      <c r="H84" s="136"/>
      <c r="I84" s="139" t="s">
        <v>2</v>
      </c>
      <c r="J84" s="140" t="s">
        <v>3</v>
      </c>
    </row>
    <row r="85" spans="1:14" ht="18" customHeight="1" x14ac:dyDescent="0.45">
      <c r="B85" s="31" t="s">
        <v>69</v>
      </c>
      <c r="C85" s="7" t="s">
        <v>70</v>
      </c>
      <c r="D85" s="7"/>
      <c r="E85" s="10"/>
      <c r="F85" s="150"/>
      <c r="G85" s="137"/>
      <c r="H85" s="138"/>
      <c r="I85" s="139"/>
      <c r="J85" s="141"/>
    </row>
    <row r="86" spans="1:14" ht="18" customHeight="1" x14ac:dyDescent="0.45">
      <c r="B86" s="17">
        <v>3100</v>
      </c>
      <c r="C86" s="129" t="str">
        <f>_xlfn.XLOOKUP(B86,'H 12 aanwijzingen'!$A$19:$A$101,'H 12 aanwijzingen'!$B$19:$B$101,"",1)</f>
        <v>Nog te ontvangen goederen</v>
      </c>
      <c r="D86" s="130"/>
      <c r="E86" s="131"/>
      <c r="F86" s="94"/>
      <c r="G86" s="142" t="s">
        <v>221</v>
      </c>
      <c r="H86" s="143"/>
      <c r="I86" s="96">
        <v>700</v>
      </c>
      <c r="J86" s="68"/>
    </row>
    <row r="87" spans="1:14" ht="18" customHeight="1" x14ac:dyDescent="0.45">
      <c r="B87" s="17">
        <v>1600</v>
      </c>
      <c r="C87" s="129" t="str">
        <f>_xlfn.XLOOKUP(B87,'H 12 aanwijzingen'!$A$19:$A$101,'H 12 aanwijzingen'!$B$19:$B$101,"",1)</f>
        <v>Te verrekenen omzetbelasting</v>
      </c>
      <c r="D87" s="130"/>
      <c r="E87" s="131"/>
      <c r="F87" s="94"/>
      <c r="G87" s="97" t="s">
        <v>221</v>
      </c>
      <c r="H87" s="98"/>
      <c r="I87" s="96">
        <v>147</v>
      </c>
      <c r="J87" s="68"/>
    </row>
    <row r="88" spans="1:14" ht="18" customHeight="1" x14ac:dyDescent="0.45">
      <c r="B88" s="17">
        <v>1400</v>
      </c>
      <c r="C88" s="129" t="str">
        <f>_xlfn.XLOOKUP(B88,'H 12 aanwijzingen'!$A$19:$A$101,'H 12 aanwijzingen'!$B$19:$B$101,"",1)</f>
        <v>Crediteuren</v>
      </c>
      <c r="D88" s="130"/>
      <c r="E88" s="131"/>
      <c r="F88" s="94">
        <v>14089</v>
      </c>
      <c r="G88" s="177" t="s">
        <v>254</v>
      </c>
      <c r="H88" s="145"/>
      <c r="I88" s="68"/>
      <c r="J88" s="62">
        <v>847</v>
      </c>
    </row>
    <row r="89" spans="1:14" ht="18" customHeight="1" x14ac:dyDescent="0.45"/>
    <row r="90" spans="1:14" ht="18" customHeight="1" x14ac:dyDescent="0.4">
      <c r="A90" s="1" t="s">
        <v>5</v>
      </c>
      <c r="B90" s="2" t="s">
        <v>141</v>
      </c>
    </row>
    <row r="91" spans="1:14" ht="30.6" customHeight="1" x14ac:dyDescent="0.45">
      <c r="B91" s="56" t="s">
        <v>128</v>
      </c>
      <c r="C91" s="196"/>
      <c r="D91" s="197"/>
      <c r="E91" s="186" t="s">
        <v>142</v>
      </c>
      <c r="F91" s="187"/>
      <c r="G91" s="194" t="s">
        <v>260</v>
      </c>
      <c r="H91" s="195"/>
      <c r="I91" s="178" t="s">
        <v>143</v>
      </c>
      <c r="J91" s="179"/>
      <c r="K91" s="182" t="s">
        <v>144</v>
      </c>
      <c r="L91" s="183"/>
      <c r="M91" s="190" t="s">
        <v>145</v>
      </c>
      <c r="N91" s="191"/>
    </row>
    <row r="92" spans="1:14" ht="18" customHeight="1" x14ac:dyDescent="0.4">
      <c r="B92" s="57" t="s">
        <v>146</v>
      </c>
      <c r="C92" s="58" t="s">
        <v>147</v>
      </c>
      <c r="D92" s="59"/>
      <c r="E92" s="60" t="s">
        <v>2</v>
      </c>
      <c r="F92" s="60" t="s">
        <v>3</v>
      </c>
      <c r="G92" s="60" t="s">
        <v>2</v>
      </c>
      <c r="H92" s="60" t="s">
        <v>3</v>
      </c>
      <c r="I92" s="60" t="s">
        <v>2</v>
      </c>
      <c r="J92" s="60" t="s">
        <v>3</v>
      </c>
      <c r="K92" s="60" t="s">
        <v>2</v>
      </c>
      <c r="L92" s="60" t="s">
        <v>3</v>
      </c>
      <c r="M92" s="60" t="s">
        <v>2</v>
      </c>
      <c r="N92" s="60" t="s">
        <v>3</v>
      </c>
    </row>
    <row r="93" spans="1:14" ht="18" customHeight="1" x14ac:dyDescent="0.45">
      <c r="B93" s="61" t="s">
        <v>161</v>
      </c>
      <c r="C93" s="175" t="s">
        <v>28</v>
      </c>
      <c r="D93" s="176"/>
      <c r="E93" s="62"/>
      <c r="F93" s="62">
        <v>89500</v>
      </c>
      <c r="G93" s="50"/>
      <c r="H93" s="50">
        <f>847+847</f>
        <v>1694</v>
      </c>
      <c r="I93" s="50"/>
      <c r="J93" s="62">
        <f>F93+H93</f>
        <v>91194</v>
      </c>
      <c r="K93" s="50"/>
      <c r="L93" s="50"/>
      <c r="M93" s="50"/>
      <c r="N93" s="62">
        <f>J93+L93</f>
        <v>91194</v>
      </c>
    </row>
    <row r="94" spans="1:14" ht="18" customHeight="1" x14ac:dyDescent="0.45">
      <c r="B94" s="61" t="s">
        <v>162</v>
      </c>
      <c r="C94" s="175" t="s">
        <v>163</v>
      </c>
      <c r="D94" s="176"/>
      <c r="E94" s="62">
        <v>12200</v>
      </c>
      <c r="F94" s="62"/>
      <c r="G94" s="50">
        <f>147+147</f>
        <v>294</v>
      </c>
      <c r="H94" s="50"/>
      <c r="I94" s="50">
        <f>E94+G94</f>
        <v>12494</v>
      </c>
      <c r="J94" s="50"/>
      <c r="K94" s="50"/>
      <c r="L94" s="50"/>
      <c r="M94" s="50">
        <f>I94+K94</f>
        <v>12494</v>
      </c>
      <c r="N94" s="50"/>
    </row>
    <row r="95" spans="1:14" ht="18" customHeight="1" x14ac:dyDescent="0.45">
      <c r="B95" s="61" t="s">
        <v>164</v>
      </c>
      <c r="C95" s="175" t="s">
        <v>165</v>
      </c>
      <c r="D95" s="176"/>
      <c r="E95" s="62">
        <v>135000</v>
      </c>
      <c r="F95" s="62"/>
      <c r="G95" s="50">
        <f>700+700</f>
        <v>1400</v>
      </c>
      <c r="H95" s="50"/>
      <c r="I95" s="65">
        <f>E95+G95</f>
        <v>136400</v>
      </c>
      <c r="J95" s="50"/>
      <c r="K95" s="50"/>
      <c r="L95" s="50"/>
      <c r="M95" s="65">
        <f>I95+K95</f>
        <v>136400</v>
      </c>
      <c r="N95" s="50"/>
    </row>
    <row r="98" spans="1:14" ht="18" customHeight="1" x14ac:dyDescent="0.45">
      <c r="B98" s="9" t="s">
        <v>166</v>
      </c>
      <c r="C98" s="13"/>
      <c r="D98" s="13"/>
      <c r="E98" s="14"/>
      <c r="F98" s="13"/>
      <c r="G98" s="15"/>
    </row>
    <row r="99" spans="1:14" ht="18" customHeight="1" x14ac:dyDescent="0.4">
      <c r="A99" s="1" t="s">
        <v>4</v>
      </c>
      <c r="B99" s="2" t="s">
        <v>167</v>
      </c>
      <c r="C99" s="13"/>
      <c r="D99" s="13"/>
      <c r="E99" s="14"/>
      <c r="F99" s="13"/>
      <c r="G99" s="15"/>
    </row>
    <row r="100" spans="1:14" ht="18" customHeight="1" x14ac:dyDescent="0.45">
      <c r="B100" s="155" t="s">
        <v>7</v>
      </c>
      <c r="C100" s="156"/>
      <c r="D100" s="156"/>
      <c r="E100" s="156"/>
      <c r="F100" s="156"/>
      <c r="G100" s="156"/>
      <c r="H100" s="156"/>
      <c r="I100" s="156"/>
      <c r="J100" s="112" t="s">
        <v>8</v>
      </c>
    </row>
    <row r="101" spans="1:14" ht="18" customHeight="1" x14ac:dyDescent="0.45">
      <c r="B101" s="146" t="s">
        <v>9</v>
      </c>
      <c r="C101" s="147"/>
      <c r="D101" s="147"/>
      <c r="E101" s="148"/>
      <c r="F101" s="149" t="s">
        <v>6</v>
      </c>
      <c r="G101" s="135" t="s">
        <v>0</v>
      </c>
      <c r="H101" s="136"/>
      <c r="I101" s="139" t="s">
        <v>2</v>
      </c>
      <c r="J101" s="140" t="s">
        <v>3</v>
      </c>
    </row>
    <row r="102" spans="1:14" ht="18" customHeight="1" x14ac:dyDescent="0.45">
      <c r="B102" s="31" t="s">
        <v>69</v>
      </c>
      <c r="C102" s="7" t="s">
        <v>70</v>
      </c>
      <c r="D102" s="7"/>
      <c r="E102" s="10"/>
      <c r="F102" s="150"/>
      <c r="G102" s="137"/>
      <c r="H102" s="138"/>
      <c r="I102" s="139"/>
      <c r="J102" s="141"/>
    </row>
    <row r="103" spans="1:14" ht="18" customHeight="1" x14ac:dyDescent="0.45">
      <c r="B103" s="17">
        <v>9100</v>
      </c>
      <c r="C103" s="129" t="str">
        <f>_xlfn.XLOOKUP(B103,'H 12 aanwijzingen'!$A$19:$A$101,'H 12 aanwijzingen'!$B$19:$B$101,"",1)</f>
        <v>Interestkosten</v>
      </c>
      <c r="D103" s="130"/>
      <c r="E103" s="131"/>
      <c r="F103" s="18"/>
      <c r="G103" s="142" t="s">
        <v>222</v>
      </c>
      <c r="H103" s="143"/>
      <c r="I103" s="96">
        <v>360</v>
      </c>
      <c r="J103" s="68"/>
    </row>
    <row r="104" spans="1:14" ht="18" customHeight="1" x14ac:dyDescent="0.45">
      <c r="B104" s="17">
        <v>1280</v>
      </c>
      <c r="C104" s="129" t="str">
        <f>_xlfn.XLOOKUP(B104,'H 12 aanwijzingen'!$A$19:$A$101,'H 12 aanwijzingen'!$B$19:$B$101,"",1)</f>
        <v>Nog te betalen bedragen</v>
      </c>
      <c r="D104" s="130"/>
      <c r="E104" s="131"/>
      <c r="F104" s="18"/>
      <c r="G104" s="142" t="s">
        <v>222</v>
      </c>
      <c r="H104" s="143"/>
      <c r="I104" s="68"/>
      <c r="J104" s="62">
        <v>360</v>
      </c>
    </row>
    <row r="105" spans="1:14" ht="18" customHeight="1" x14ac:dyDescent="0.45"/>
    <row r="106" spans="1:14" ht="18" customHeight="1" x14ac:dyDescent="0.4">
      <c r="A106" s="1" t="s">
        <v>5</v>
      </c>
      <c r="B106" s="2" t="s">
        <v>141</v>
      </c>
    </row>
    <row r="107" spans="1:14" ht="31.15" customHeight="1" x14ac:dyDescent="0.45">
      <c r="B107" s="56" t="s">
        <v>128</v>
      </c>
      <c r="C107" s="196"/>
      <c r="D107" s="197"/>
      <c r="E107" s="186" t="s">
        <v>142</v>
      </c>
      <c r="F107" s="187"/>
      <c r="G107" s="194" t="s">
        <v>260</v>
      </c>
      <c r="H107" s="195"/>
      <c r="I107" s="178" t="s">
        <v>143</v>
      </c>
      <c r="J107" s="179"/>
      <c r="K107" s="182" t="s">
        <v>144</v>
      </c>
      <c r="L107" s="183"/>
      <c r="M107" s="190" t="s">
        <v>145</v>
      </c>
      <c r="N107" s="191"/>
    </row>
    <row r="108" spans="1:14" ht="18" customHeight="1" x14ac:dyDescent="0.4">
      <c r="B108" s="57" t="s">
        <v>146</v>
      </c>
      <c r="C108" s="58" t="s">
        <v>147</v>
      </c>
      <c r="D108" s="59"/>
      <c r="E108" s="60" t="s">
        <v>2</v>
      </c>
      <c r="F108" s="60" t="s">
        <v>3</v>
      </c>
      <c r="G108" s="60" t="s">
        <v>2</v>
      </c>
      <c r="H108" s="60" t="s">
        <v>3</v>
      </c>
      <c r="I108" s="60" t="s">
        <v>2</v>
      </c>
      <c r="J108" s="60" t="s">
        <v>3</v>
      </c>
      <c r="K108" s="60" t="s">
        <v>2</v>
      </c>
      <c r="L108" s="60" t="s">
        <v>3</v>
      </c>
      <c r="M108" s="60" t="s">
        <v>2</v>
      </c>
      <c r="N108" s="60" t="s">
        <v>3</v>
      </c>
    </row>
    <row r="109" spans="1:14" ht="18" customHeight="1" x14ac:dyDescent="0.45">
      <c r="B109" s="61" t="s">
        <v>168</v>
      </c>
      <c r="C109" s="175" t="s">
        <v>16</v>
      </c>
      <c r="D109" s="176"/>
      <c r="E109" s="62"/>
      <c r="F109" s="62">
        <v>108000</v>
      </c>
      <c r="G109" s="50"/>
      <c r="H109" s="50"/>
      <c r="I109" s="50"/>
      <c r="J109" s="62">
        <v>108000</v>
      </c>
      <c r="K109" s="50"/>
      <c r="L109" s="50"/>
      <c r="M109" s="50"/>
      <c r="N109" s="50">
        <v>108000</v>
      </c>
    </row>
    <row r="110" spans="1:14" ht="18" customHeight="1" x14ac:dyDescent="0.45">
      <c r="B110" s="61" t="s">
        <v>169</v>
      </c>
      <c r="C110" s="175" t="s">
        <v>170</v>
      </c>
      <c r="D110" s="176"/>
      <c r="E110" s="62"/>
      <c r="F110" s="62">
        <v>3960</v>
      </c>
      <c r="G110" s="50"/>
      <c r="H110" s="50">
        <v>360</v>
      </c>
      <c r="I110" s="50"/>
      <c r="J110" s="50">
        <f>F110+H110</f>
        <v>4320</v>
      </c>
      <c r="K110" s="50"/>
      <c r="L110" s="50"/>
      <c r="M110" s="50"/>
      <c r="N110" s="50">
        <f>F110+H110</f>
        <v>4320</v>
      </c>
    </row>
    <row r="111" spans="1:14" ht="18" customHeight="1" x14ac:dyDescent="0.45">
      <c r="B111" s="61" t="s">
        <v>171</v>
      </c>
      <c r="C111" s="175" t="s">
        <v>55</v>
      </c>
      <c r="D111" s="176"/>
      <c r="E111" s="62">
        <v>3960</v>
      </c>
      <c r="F111" s="62"/>
      <c r="G111" s="50">
        <v>360</v>
      </c>
      <c r="H111" s="50"/>
      <c r="I111" s="65">
        <f>4320</f>
        <v>4320</v>
      </c>
      <c r="J111" s="50"/>
      <c r="K111" s="65">
        <f>E111+G111</f>
        <v>4320</v>
      </c>
      <c r="L111" s="50"/>
      <c r="M111" s="50"/>
      <c r="N111" s="50"/>
    </row>
    <row r="114" spans="1:10" ht="18" customHeight="1" x14ac:dyDescent="0.45">
      <c r="B114" s="9" t="s">
        <v>172</v>
      </c>
    </row>
    <row r="115" spans="1:10" ht="18" customHeight="1" x14ac:dyDescent="0.45">
      <c r="A115" s="1" t="s">
        <v>173</v>
      </c>
      <c r="B115" s="9"/>
    </row>
    <row r="116" spans="1:10" ht="18" customHeight="1" x14ac:dyDescent="0.45">
      <c r="B116" s="155" t="s">
        <v>7</v>
      </c>
      <c r="C116" s="156"/>
      <c r="D116" s="156"/>
      <c r="E116" s="156"/>
      <c r="F116" s="156"/>
      <c r="G116" s="156"/>
      <c r="H116" s="156"/>
      <c r="I116" s="156"/>
      <c r="J116" s="112" t="s">
        <v>8</v>
      </c>
    </row>
    <row r="117" spans="1:10" ht="18" customHeight="1" x14ac:dyDescent="0.45">
      <c r="B117" s="146" t="s">
        <v>9</v>
      </c>
      <c r="C117" s="147"/>
      <c r="D117" s="147"/>
      <c r="E117" s="148"/>
      <c r="F117" s="149" t="s">
        <v>6</v>
      </c>
      <c r="G117" s="135" t="s">
        <v>0</v>
      </c>
      <c r="H117" s="136"/>
      <c r="I117" s="139" t="s">
        <v>2</v>
      </c>
      <c r="J117" s="140" t="s">
        <v>3</v>
      </c>
    </row>
    <row r="118" spans="1:10" ht="18" customHeight="1" x14ac:dyDescent="0.45">
      <c r="B118" s="31" t="s">
        <v>69</v>
      </c>
      <c r="C118" s="7" t="s">
        <v>70</v>
      </c>
      <c r="D118" s="7"/>
      <c r="E118" s="10"/>
      <c r="F118" s="150"/>
      <c r="G118" s="137"/>
      <c r="H118" s="138"/>
      <c r="I118" s="139"/>
      <c r="J118" s="141"/>
    </row>
    <row r="119" spans="1:10" ht="18" customHeight="1" x14ac:dyDescent="0.45">
      <c r="B119" s="17">
        <v>680</v>
      </c>
      <c r="C119" s="129" t="str">
        <f>_xlfn.XLOOKUP(B119,'H 12 aanwijzingen'!$A$19:$A$101,'H 12 aanwijzingen'!$B$19:$B$101,"",1)</f>
        <v>Privé</v>
      </c>
      <c r="D119" s="130"/>
      <c r="E119" s="131"/>
      <c r="F119" s="94"/>
      <c r="G119" s="142" t="s">
        <v>223</v>
      </c>
      <c r="H119" s="143"/>
      <c r="I119" s="96">
        <v>605</v>
      </c>
      <c r="J119" s="68"/>
    </row>
    <row r="120" spans="1:10" ht="18" customHeight="1" x14ac:dyDescent="0.45">
      <c r="B120" s="17">
        <v>1665</v>
      </c>
      <c r="C120" s="129" t="str">
        <f>_xlfn.XLOOKUP(B120,'H 12 aanwijzingen'!$A$19:$A$101,'H 12 aanwijzingen'!$B$19:$B$101,"",1)</f>
        <v>Verschuldigde omzetbelasting privégebruik</v>
      </c>
      <c r="D120" s="130"/>
      <c r="E120" s="131"/>
      <c r="F120" s="94"/>
      <c r="G120" s="142" t="str">
        <f>G119</f>
        <v>goederen</v>
      </c>
      <c r="H120" s="143"/>
      <c r="I120" s="68"/>
      <c r="J120" s="99">
        <v>105</v>
      </c>
    </row>
    <row r="121" spans="1:10" ht="18" customHeight="1" x14ac:dyDescent="0.45">
      <c r="B121" s="17">
        <v>3000</v>
      </c>
      <c r="C121" s="129" t="str">
        <f>_xlfn.XLOOKUP(B121,'H 12 aanwijzingen'!$A$19:$A$101,'H 12 aanwijzingen'!$B$19:$B$101,"",1)</f>
        <v>Voorraad goederen</v>
      </c>
      <c r="D121" s="130"/>
      <c r="E121" s="131"/>
      <c r="F121" s="94">
        <v>30010</v>
      </c>
      <c r="G121" s="97" t="s">
        <v>224</v>
      </c>
      <c r="H121" s="98"/>
      <c r="I121" s="96"/>
      <c r="J121" s="68">
        <v>500</v>
      </c>
    </row>
    <row r="122" spans="1:10" ht="18" customHeight="1" x14ac:dyDescent="0.45">
      <c r="B122" s="17">
        <v>3000</v>
      </c>
      <c r="C122" s="129" t="str">
        <f>_xlfn.XLOOKUP(B122,'H 12 aanwijzingen'!$A$19:$A$101,'H 12 aanwijzingen'!$B$19:$B$101,"",1)</f>
        <v>Voorraad goederen</v>
      </c>
      <c r="D122" s="130"/>
      <c r="E122" s="131"/>
      <c r="F122" s="94">
        <v>30013</v>
      </c>
      <c r="G122" s="97" t="s">
        <v>225</v>
      </c>
      <c r="H122" s="98"/>
      <c r="I122" s="96"/>
      <c r="J122" s="68">
        <v>200</v>
      </c>
    </row>
    <row r="123" spans="1:10" ht="18" customHeight="1" x14ac:dyDescent="0.45">
      <c r="B123" s="17">
        <v>4960</v>
      </c>
      <c r="C123" s="129" t="str">
        <f>_xlfn.XLOOKUP(B123,'H 12 aanwijzingen'!$A$19:$A$101,'H 12 aanwijzingen'!$B$19:$B$101,"",1)</f>
        <v>Voorraadverschillen</v>
      </c>
      <c r="D123" s="130"/>
      <c r="E123" s="131"/>
      <c r="F123" s="94"/>
      <c r="G123" s="97" t="s">
        <v>225</v>
      </c>
      <c r="H123" s="98"/>
      <c r="I123" s="96">
        <v>200</v>
      </c>
      <c r="J123" s="68"/>
    </row>
    <row r="124" spans="1:10" ht="18" customHeight="1" x14ac:dyDescent="0.45">
      <c r="B124" s="17"/>
      <c r="C124" s="129"/>
      <c r="D124" s="130"/>
      <c r="E124" s="131"/>
      <c r="F124" s="18"/>
      <c r="G124" s="133"/>
      <c r="H124" s="134"/>
      <c r="I124" s="19"/>
      <c r="J124" s="11"/>
    </row>
    <row r="125" spans="1:10" ht="18" customHeight="1" x14ac:dyDescent="0.45">
      <c r="B125" s="20"/>
      <c r="C125" s="8"/>
      <c r="D125" s="8"/>
      <c r="E125" s="8"/>
      <c r="F125" s="21"/>
      <c r="G125" s="22"/>
      <c r="H125" s="22"/>
      <c r="I125" s="23"/>
      <c r="J125" s="24"/>
    </row>
    <row r="126" spans="1:10" ht="18" customHeight="1" x14ac:dyDescent="0.45">
      <c r="A126" s="1" t="s">
        <v>262</v>
      </c>
      <c r="B126" s="174" t="s">
        <v>263</v>
      </c>
      <c r="C126" s="174"/>
      <c r="D126" s="174"/>
      <c r="E126" s="8"/>
      <c r="F126" s="21"/>
      <c r="G126" s="22"/>
      <c r="H126" s="22"/>
      <c r="I126" s="23"/>
      <c r="J126" s="24"/>
    </row>
    <row r="127" spans="1:10" ht="18" customHeight="1" x14ac:dyDescent="0.45">
      <c r="B127" s="67">
        <v>4000</v>
      </c>
      <c r="C127" s="175" t="s">
        <v>36</v>
      </c>
      <c r="D127" s="176"/>
      <c r="E127" s="62">
        <v>2000</v>
      </c>
      <c r="F127" s="62"/>
      <c r="G127" s="22"/>
      <c r="H127" s="22"/>
      <c r="I127" s="23"/>
      <c r="J127" s="24"/>
    </row>
    <row r="128" spans="1:10" ht="18" customHeight="1" x14ac:dyDescent="0.45">
      <c r="B128" s="67">
        <v>4250</v>
      </c>
      <c r="C128" s="175" t="s">
        <v>41</v>
      </c>
      <c r="D128" s="176"/>
      <c r="E128" s="62">
        <v>600</v>
      </c>
      <c r="F128" s="62"/>
      <c r="G128" s="22"/>
      <c r="H128" s="22"/>
      <c r="I128" s="23"/>
      <c r="J128" s="24"/>
    </row>
    <row r="129" spans="1:10" ht="18" customHeight="1" x14ac:dyDescent="0.45">
      <c r="B129" s="67">
        <v>4650</v>
      </c>
      <c r="C129" s="175" t="s">
        <v>46</v>
      </c>
      <c r="D129" s="176"/>
      <c r="E129" s="62">
        <v>250</v>
      </c>
      <c r="F129" s="62"/>
      <c r="G129" s="22"/>
      <c r="H129" s="22"/>
      <c r="I129" s="23"/>
      <c r="J129" s="24"/>
    </row>
    <row r="130" spans="1:10" ht="18" customHeight="1" x14ac:dyDescent="0.45">
      <c r="B130" s="67">
        <v>4700</v>
      </c>
      <c r="C130" s="175" t="s">
        <v>56</v>
      </c>
      <c r="D130" s="176"/>
      <c r="E130" s="62">
        <v>500</v>
      </c>
      <c r="F130" s="62"/>
      <c r="G130" s="22"/>
      <c r="H130" s="22"/>
      <c r="I130" s="23"/>
      <c r="J130" s="24"/>
    </row>
    <row r="131" spans="1:10" ht="18" customHeight="1" x14ac:dyDescent="0.45">
      <c r="B131" s="67">
        <v>4960</v>
      </c>
      <c r="C131" s="175" t="s">
        <v>47</v>
      </c>
      <c r="D131" s="176"/>
      <c r="E131" s="62">
        <v>200</v>
      </c>
      <c r="F131" s="62"/>
      <c r="G131" s="22"/>
      <c r="H131" s="22"/>
      <c r="I131" s="23"/>
      <c r="J131" s="24"/>
    </row>
    <row r="132" spans="1:10" ht="18" customHeight="1" x14ac:dyDescent="0.45">
      <c r="B132" s="67">
        <v>7000</v>
      </c>
      <c r="C132" s="175" t="s">
        <v>180</v>
      </c>
      <c r="D132" s="176"/>
      <c r="E132" s="62">
        <v>8500</v>
      </c>
      <c r="F132" s="62"/>
      <c r="G132" s="22"/>
      <c r="H132" s="22"/>
      <c r="I132" s="23"/>
      <c r="J132" s="24"/>
    </row>
    <row r="133" spans="1:10" ht="18" customHeight="1" x14ac:dyDescent="0.45">
      <c r="B133" s="67">
        <v>8400</v>
      </c>
      <c r="C133" s="175" t="s">
        <v>255</v>
      </c>
      <c r="D133" s="176"/>
      <c r="F133" s="62">
        <v>17200</v>
      </c>
      <c r="G133" s="22"/>
      <c r="H133" s="22"/>
      <c r="I133" s="23"/>
      <c r="J133" s="24"/>
    </row>
    <row r="134" spans="1:10" ht="18" customHeight="1" x14ac:dyDescent="0.45">
      <c r="B134" s="86"/>
      <c r="C134" s="175" t="s">
        <v>182</v>
      </c>
      <c r="D134" s="176"/>
      <c r="E134" s="62">
        <v>5150</v>
      </c>
      <c r="F134" s="68"/>
      <c r="G134" s="22"/>
      <c r="H134" s="22"/>
      <c r="I134" s="23"/>
      <c r="J134" s="24"/>
    </row>
    <row r="135" spans="1:10" ht="18" customHeight="1" x14ac:dyDescent="0.45">
      <c r="B135" s="86"/>
      <c r="C135" s="172"/>
      <c r="D135" s="173"/>
      <c r="E135" s="118">
        <f>SUM(E127:E134)</f>
        <v>17200</v>
      </c>
      <c r="F135" s="118">
        <f>SUM(F127:F134)</f>
        <v>17200</v>
      </c>
      <c r="G135" s="22"/>
      <c r="H135" s="22"/>
      <c r="I135" s="23"/>
      <c r="J135" s="24"/>
    </row>
    <row r="136" spans="1:10" ht="18" customHeight="1" x14ac:dyDescent="0.45">
      <c r="B136" s="20"/>
      <c r="C136" s="72"/>
      <c r="D136" s="72"/>
      <c r="E136" s="125"/>
      <c r="F136" s="125"/>
      <c r="G136" s="22"/>
      <c r="H136" s="22"/>
      <c r="I136" s="23"/>
      <c r="J136" s="24"/>
    </row>
    <row r="137" spans="1:10" ht="18" customHeight="1" x14ac:dyDescent="0.45">
      <c r="B137" s="20"/>
      <c r="C137" s="72"/>
      <c r="D137" s="72"/>
      <c r="E137" s="125"/>
      <c r="F137" s="125"/>
      <c r="G137" s="22"/>
      <c r="H137" s="22"/>
      <c r="I137" s="23"/>
      <c r="J137" s="24"/>
    </row>
    <row r="138" spans="1:10" ht="18" customHeight="1" x14ac:dyDescent="0.45">
      <c r="B138" s="20"/>
      <c r="C138" s="72"/>
      <c r="D138" s="72"/>
      <c r="E138" s="125"/>
      <c r="F138" s="125"/>
      <c r="G138" s="22"/>
      <c r="H138" s="22"/>
      <c r="I138" s="23"/>
      <c r="J138" s="24"/>
    </row>
    <row r="139" spans="1:10" ht="18" customHeight="1" x14ac:dyDescent="0.45">
      <c r="B139" s="20"/>
      <c r="C139" s="72"/>
      <c r="D139" s="72"/>
      <c r="E139" s="125"/>
      <c r="F139" s="125"/>
      <c r="G139" s="22"/>
      <c r="H139" s="22"/>
      <c r="I139" s="23"/>
      <c r="J139" s="24"/>
    </row>
    <row r="140" spans="1:10" ht="18" customHeight="1" x14ac:dyDescent="0.45">
      <c r="B140" s="20"/>
      <c r="C140" s="8"/>
      <c r="D140" s="8"/>
      <c r="E140" s="8"/>
      <c r="F140" s="21"/>
      <c r="G140" s="22"/>
      <c r="H140" s="22"/>
      <c r="I140" s="23"/>
      <c r="J140" s="24"/>
    </row>
    <row r="141" spans="1:10" ht="18" customHeight="1" x14ac:dyDescent="0.45">
      <c r="A141" s="1" t="s">
        <v>109</v>
      </c>
      <c r="B141" s="174" t="s">
        <v>264</v>
      </c>
      <c r="C141" s="174"/>
      <c r="D141" s="174"/>
      <c r="E141" s="174"/>
      <c r="F141" s="174"/>
      <c r="G141" s="174"/>
      <c r="H141" s="174"/>
      <c r="I141" s="174"/>
      <c r="J141" s="24"/>
    </row>
    <row r="142" spans="1:10" ht="18" customHeight="1" x14ac:dyDescent="0.45">
      <c r="B142" s="155" t="s">
        <v>7</v>
      </c>
      <c r="C142" s="156"/>
      <c r="D142" s="156"/>
      <c r="E142" s="156"/>
      <c r="F142" s="156"/>
      <c r="G142" s="156"/>
      <c r="H142" s="156"/>
      <c r="I142" s="156"/>
      <c r="J142" s="112" t="s">
        <v>8</v>
      </c>
    </row>
    <row r="143" spans="1:10" ht="18" customHeight="1" x14ac:dyDescent="0.45">
      <c r="B143" s="146" t="s">
        <v>9</v>
      </c>
      <c r="C143" s="147"/>
      <c r="D143" s="147"/>
      <c r="E143" s="148"/>
      <c r="F143" s="149" t="s">
        <v>6</v>
      </c>
      <c r="G143" s="135" t="s">
        <v>0</v>
      </c>
      <c r="H143" s="136"/>
      <c r="I143" s="139" t="s">
        <v>2</v>
      </c>
      <c r="J143" s="140" t="s">
        <v>3</v>
      </c>
    </row>
    <row r="144" spans="1:10" ht="18" customHeight="1" x14ac:dyDescent="0.45">
      <c r="B144" s="31" t="s">
        <v>69</v>
      </c>
      <c r="C144" s="7" t="s">
        <v>70</v>
      </c>
      <c r="D144" s="7"/>
      <c r="E144" s="10"/>
      <c r="F144" s="150"/>
      <c r="G144" s="137"/>
      <c r="H144" s="138"/>
      <c r="I144" s="139"/>
      <c r="J144" s="141"/>
    </row>
    <row r="145" spans="1:12" ht="18" customHeight="1" x14ac:dyDescent="0.45">
      <c r="B145" s="17">
        <v>9999</v>
      </c>
      <c r="C145" s="129" t="str">
        <f>_xlfn.XLOOKUP(B145,'H 12 aanwijzingen'!$A$19:$A$103,'H 12 aanwijzingen'!$B$19:$B$103,"",1)</f>
        <v>Overboekingsrekening</v>
      </c>
      <c r="D145" s="130"/>
      <c r="E145" s="131"/>
      <c r="F145" s="94"/>
      <c r="G145" s="142" t="s">
        <v>265</v>
      </c>
      <c r="H145" s="143"/>
      <c r="I145" s="30">
        <v>5150</v>
      </c>
      <c r="J145" s="29"/>
    </row>
    <row r="146" spans="1:12" ht="18" customHeight="1" x14ac:dyDescent="0.45">
      <c r="B146" s="17">
        <v>600</v>
      </c>
      <c r="C146" s="129" t="str">
        <f>_xlfn.XLOOKUP(B146,'H 12 aanwijzingen'!$A$19:$A$103,'H 12 aanwijzingen'!$B$19:$B$103,"",1)</f>
        <v>Eigen vermogen</v>
      </c>
      <c r="D146" s="130"/>
      <c r="E146" s="131"/>
      <c r="F146" s="94"/>
      <c r="G146" s="142" t="str">
        <f>G145</f>
        <v>Jaarafsluiting</v>
      </c>
      <c r="H146" s="143"/>
      <c r="I146" s="29"/>
      <c r="J146" s="122">
        <v>5150</v>
      </c>
    </row>
    <row r="147" spans="1:12" ht="18" customHeight="1" x14ac:dyDescent="0.45">
      <c r="B147" s="83">
        <v>600</v>
      </c>
      <c r="C147" s="129" t="str">
        <f>_xlfn.XLOOKUP(B147,'H 12 aanwijzingen'!$A$19:$A$103,'H 12 aanwijzingen'!$B$19:$B$103,"",1)</f>
        <v>Eigen vermogen</v>
      </c>
      <c r="D147" s="130"/>
      <c r="E147" s="131"/>
      <c r="F147" s="119"/>
      <c r="G147" s="120" t="s">
        <v>265</v>
      </c>
      <c r="H147" s="121"/>
      <c r="I147" s="123">
        <v>2605</v>
      </c>
      <c r="J147" s="124"/>
    </row>
    <row r="148" spans="1:12" ht="18" customHeight="1" x14ac:dyDescent="0.45">
      <c r="B148" s="86">
        <v>680</v>
      </c>
      <c r="C148" s="129" t="str">
        <f>_xlfn.XLOOKUP(B148,'H 12 aanwijzingen'!$A$19:$A$103,'H 12 aanwijzingen'!$B$19:$B$103,"",1)</f>
        <v>Privé</v>
      </c>
      <c r="D148" s="130"/>
      <c r="E148" s="131"/>
      <c r="F148" s="94"/>
      <c r="G148" s="142" t="s">
        <v>265</v>
      </c>
      <c r="H148" s="143"/>
      <c r="I148" s="30"/>
      <c r="J148" s="29">
        <v>2605</v>
      </c>
    </row>
    <row r="149" spans="1:12" ht="18" customHeight="1" x14ac:dyDescent="0.45">
      <c r="B149" s="20"/>
      <c r="C149" s="8"/>
      <c r="D149" s="8"/>
      <c r="E149" s="8"/>
      <c r="F149" s="21"/>
      <c r="G149" s="22"/>
      <c r="H149" s="22"/>
      <c r="I149" s="23"/>
      <c r="J149" s="24"/>
    </row>
    <row r="150" spans="1:12" ht="18" customHeight="1" x14ac:dyDescent="0.45">
      <c r="A150" s="1" t="s">
        <v>266</v>
      </c>
      <c r="B150" s="1" t="s">
        <v>270</v>
      </c>
    </row>
    <row r="151" spans="1:12" ht="32.450000000000003" customHeight="1" x14ac:dyDescent="0.45">
      <c r="B151" s="56" t="s">
        <v>128</v>
      </c>
      <c r="C151" s="58" t="s">
        <v>147</v>
      </c>
      <c r="D151" s="66"/>
      <c r="E151" s="186" t="s">
        <v>142</v>
      </c>
      <c r="F151" s="187"/>
      <c r="G151" s="194" t="s">
        <v>260</v>
      </c>
      <c r="H151" s="195"/>
      <c r="I151" s="182" t="s">
        <v>144</v>
      </c>
      <c r="J151" s="183"/>
      <c r="K151" s="190" t="s">
        <v>145</v>
      </c>
      <c r="L151" s="191"/>
    </row>
    <row r="152" spans="1:12" ht="18" customHeight="1" x14ac:dyDescent="0.4">
      <c r="B152" s="57" t="s">
        <v>146</v>
      </c>
      <c r="C152" s="192" t="s">
        <v>174</v>
      </c>
      <c r="D152" s="193"/>
      <c r="E152" s="60" t="s">
        <v>2</v>
      </c>
      <c r="F152" s="60" t="s">
        <v>3</v>
      </c>
      <c r="G152" s="60" t="s">
        <v>2</v>
      </c>
      <c r="H152" s="60" t="s">
        <v>3</v>
      </c>
      <c r="I152" s="60" t="s">
        <v>2</v>
      </c>
      <c r="J152" s="60" t="s">
        <v>3</v>
      </c>
      <c r="K152" s="60" t="s">
        <v>2</v>
      </c>
      <c r="L152" s="60" t="s">
        <v>3</v>
      </c>
    </row>
    <row r="153" spans="1:12" ht="18" customHeight="1" x14ac:dyDescent="0.45">
      <c r="B153" s="61" t="s">
        <v>175</v>
      </c>
      <c r="C153" s="175" t="s">
        <v>10</v>
      </c>
      <c r="D153" s="176"/>
      <c r="E153" s="62">
        <v>160000</v>
      </c>
      <c r="F153" s="62"/>
      <c r="G153" s="48"/>
      <c r="H153" s="48"/>
      <c r="I153" s="49"/>
      <c r="J153" s="49"/>
      <c r="K153" s="49">
        <f>E153+G153-H153</f>
        <v>160000</v>
      </c>
      <c r="L153" s="48"/>
    </row>
    <row r="154" spans="1:12" ht="18" customHeight="1" x14ac:dyDescent="0.45">
      <c r="B154" s="61" t="s">
        <v>176</v>
      </c>
      <c r="C154" s="175" t="s">
        <v>12</v>
      </c>
      <c r="D154" s="176"/>
      <c r="E154" s="62">
        <v>11000</v>
      </c>
      <c r="F154" s="62"/>
      <c r="G154" s="48"/>
      <c r="H154" s="48"/>
      <c r="I154" s="49"/>
      <c r="J154" s="49"/>
      <c r="K154" s="49">
        <f>E154+G154-H154</f>
        <v>11000</v>
      </c>
      <c r="L154" s="49"/>
    </row>
    <row r="155" spans="1:12" ht="18" customHeight="1" x14ac:dyDescent="0.45">
      <c r="B155" s="61" t="s">
        <v>177</v>
      </c>
      <c r="C155" s="175" t="s">
        <v>73</v>
      </c>
      <c r="D155" s="176"/>
      <c r="E155" s="62">
        <v>30000</v>
      </c>
      <c r="F155" s="62"/>
      <c r="G155" s="48"/>
      <c r="H155" s="48"/>
      <c r="I155" s="49"/>
      <c r="J155" s="49"/>
      <c r="K155" s="49">
        <f>E155+G155-H155</f>
        <v>30000</v>
      </c>
      <c r="L155" s="49"/>
    </row>
    <row r="156" spans="1:12" ht="18" customHeight="1" x14ac:dyDescent="0.45">
      <c r="B156" s="61" t="s">
        <v>154</v>
      </c>
      <c r="C156" s="175" t="s">
        <v>155</v>
      </c>
      <c r="D156" s="176"/>
      <c r="E156" s="62"/>
      <c r="F156" s="62">
        <v>146000</v>
      </c>
      <c r="G156" s="48">
        <v>2605</v>
      </c>
      <c r="H156" s="48">
        <v>5150</v>
      </c>
      <c r="I156" s="49"/>
      <c r="J156" s="49"/>
      <c r="K156" s="49"/>
      <c r="L156" s="100">
        <f>F156-G156+H156</f>
        <v>148545</v>
      </c>
    </row>
    <row r="157" spans="1:12" ht="18" customHeight="1" x14ac:dyDescent="0.45">
      <c r="B157" s="61" t="s">
        <v>156</v>
      </c>
      <c r="C157" s="175" t="s">
        <v>157</v>
      </c>
      <c r="D157" s="176"/>
      <c r="E157" s="62">
        <v>2000</v>
      </c>
      <c r="F157" s="62"/>
      <c r="G157" s="48">
        <v>605</v>
      </c>
      <c r="H157" s="48">
        <v>2605</v>
      </c>
      <c r="I157" s="49"/>
      <c r="J157" s="49"/>
      <c r="K157" s="49"/>
      <c r="L157" s="100"/>
    </row>
    <row r="158" spans="1:12" ht="18" customHeight="1" x14ac:dyDescent="0.45">
      <c r="B158" s="61" t="s">
        <v>168</v>
      </c>
      <c r="C158" s="175" t="s">
        <v>16</v>
      </c>
      <c r="D158" s="176"/>
      <c r="E158" s="62"/>
      <c r="F158" s="62">
        <v>100000</v>
      </c>
      <c r="G158" s="48"/>
      <c r="H158" s="48"/>
      <c r="I158" s="49"/>
      <c r="J158" s="49"/>
      <c r="K158" s="49"/>
      <c r="L158" s="100">
        <f>F158</f>
        <v>100000</v>
      </c>
    </row>
    <row r="159" spans="1:12" ht="18" customHeight="1" x14ac:dyDescent="0.45">
      <c r="B159" s="67">
        <v>1000</v>
      </c>
      <c r="C159" s="175" t="s">
        <v>17</v>
      </c>
      <c r="D159" s="176"/>
      <c r="E159" s="62">
        <v>500</v>
      </c>
      <c r="F159" s="62"/>
      <c r="G159" s="48"/>
      <c r="H159" s="48"/>
      <c r="I159" s="49"/>
      <c r="J159" s="49"/>
      <c r="K159" s="49">
        <f>E159+G159-H159</f>
        <v>500</v>
      </c>
      <c r="L159" s="100"/>
    </row>
    <row r="160" spans="1:12" ht="18" customHeight="1" x14ac:dyDescent="0.45">
      <c r="B160" s="67">
        <v>1050</v>
      </c>
      <c r="C160" s="175" t="s">
        <v>18</v>
      </c>
      <c r="D160" s="176"/>
      <c r="E160" s="62">
        <v>46207</v>
      </c>
      <c r="F160" s="62"/>
      <c r="G160" s="48"/>
      <c r="H160" s="48"/>
      <c r="I160" s="49"/>
      <c r="J160" s="49"/>
      <c r="K160" s="49">
        <f>E160+G160-H160</f>
        <v>46207</v>
      </c>
      <c r="L160" s="100"/>
    </row>
    <row r="161" spans="2:12" ht="18" customHeight="1" x14ac:dyDescent="0.45">
      <c r="B161" s="67">
        <v>1060</v>
      </c>
      <c r="C161" s="175" t="s">
        <v>19</v>
      </c>
      <c r="D161" s="176"/>
      <c r="E161" s="62"/>
      <c r="F161" s="62">
        <v>7000</v>
      </c>
      <c r="G161" s="48"/>
      <c r="H161" s="48"/>
      <c r="I161" s="49"/>
      <c r="J161" s="49"/>
      <c r="K161" s="49"/>
      <c r="L161" s="100">
        <f t="shared" ref="L161:L165" si="0">F161</f>
        <v>7000</v>
      </c>
    </row>
    <row r="162" spans="2:12" ht="18" customHeight="1" x14ac:dyDescent="0.45">
      <c r="B162" s="67">
        <v>1100</v>
      </c>
      <c r="C162" s="175" t="s">
        <v>22</v>
      </c>
      <c r="D162" s="176"/>
      <c r="E162" s="62">
        <v>1450</v>
      </c>
      <c r="F162" s="62"/>
      <c r="G162" s="48"/>
      <c r="H162" s="48"/>
      <c r="I162" s="49"/>
      <c r="J162" s="49"/>
      <c r="K162" s="49">
        <f>E162+G162-H162</f>
        <v>1450</v>
      </c>
      <c r="L162" s="100"/>
    </row>
    <row r="163" spans="2:12" ht="18" customHeight="1" x14ac:dyDescent="0.45">
      <c r="B163" s="67">
        <v>1400</v>
      </c>
      <c r="C163" s="175" t="s">
        <v>28</v>
      </c>
      <c r="D163" s="176"/>
      <c r="E163" s="62"/>
      <c r="F163" s="62">
        <v>14350</v>
      </c>
      <c r="G163" s="48"/>
      <c r="H163" s="48"/>
      <c r="I163" s="49"/>
      <c r="J163" s="49"/>
      <c r="K163" s="49"/>
      <c r="L163" s="100">
        <f t="shared" si="0"/>
        <v>14350</v>
      </c>
    </row>
    <row r="164" spans="2:12" ht="18" customHeight="1" x14ac:dyDescent="0.45">
      <c r="B164" s="67">
        <v>1600</v>
      </c>
      <c r="C164" s="175" t="s">
        <v>163</v>
      </c>
      <c r="D164" s="176"/>
      <c r="E164" s="62">
        <v>446</v>
      </c>
      <c r="F164" s="62"/>
      <c r="G164" s="48"/>
      <c r="H164" s="48"/>
      <c r="I164" s="49"/>
      <c r="J164" s="49"/>
      <c r="K164" s="49">
        <f>E164+G164-H164</f>
        <v>446</v>
      </c>
      <c r="L164" s="100"/>
    </row>
    <row r="165" spans="2:12" ht="18" customHeight="1" x14ac:dyDescent="0.45">
      <c r="B165" s="67">
        <v>1650</v>
      </c>
      <c r="C165" s="175" t="s">
        <v>178</v>
      </c>
      <c r="D165" s="176"/>
      <c r="E165" s="62"/>
      <c r="F165" s="62">
        <v>903</v>
      </c>
      <c r="G165" s="48"/>
      <c r="H165" s="48"/>
      <c r="I165" s="49"/>
      <c r="J165" s="49"/>
      <c r="K165" s="49"/>
      <c r="L165" s="100">
        <f t="shared" si="0"/>
        <v>903</v>
      </c>
    </row>
    <row r="166" spans="2:12" ht="18" customHeight="1" x14ac:dyDescent="0.45">
      <c r="B166" s="67">
        <v>1665</v>
      </c>
      <c r="C166" s="175" t="s">
        <v>179</v>
      </c>
      <c r="D166" s="176"/>
      <c r="E166" s="62"/>
      <c r="F166" s="62"/>
      <c r="G166" s="48"/>
      <c r="H166" s="48">
        <v>105</v>
      </c>
      <c r="I166" s="49"/>
      <c r="J166" s="49"/>
      <c r="K166" s="49"/>
      <c r="L166" s="100">
        <v>105</v>
      </c>
    </row>
    <row r="167" spans="2:12" ht="18" customHeight="1" x14ac:dyDescent="0.45">
      <c r="B167" s="67">
        <v>3000</v>
      </c>
      <c r="C167" s="68" t="s">
        <v>35</v>
      </c>
      <c r="D167" s="68"/>
      <c r="E167" s="62">
        <v>22000</v>
      </c>
      <c r="F167" s="62"/>
      <c r="G167" s="48"/>
      <c r="H167" s="48">
        <v>700</v>
      </c>
      <c r="I167" s="49"/>
      <c r="J167" s="49"/>
      <c r="K167" s="49">
        <f>E167+G167-H167</f>
        <v>21300</v>
      </c>
      <c r="L167" s="100"/>
    </row>
    <row r="168" spans="2:12" ht="18" customHeight="1" x14ac:dyDescent="0.45">
      <c r="B168" s="67">
        <v>4000</v>
      </c>
      <c r="C168" s="175" t="s">
        <v>36</v>
      </c>
      <c r="D168" s="176"/>
      <c r="E168" s="62">
        <v>2000</v>
      </c>
      <c r="F168" s="62"/>
      <c r="G168" s="48"/>
      <c r="H168" s="48"/>
      <c r="I168" s="49">
        <f>E168</f>
        <v>2000</v>
      </c>
      <c r="J168" s="100"/>
      <c r="K168" s="49"/>
      <c r="L168" s="49"/>
    </row>
    <row r="169" spans="2:12" ht="18" customHeight="1" x14ac:dyDescent="0.45">
      <c r="B169" s="67">
        <v>4250</v>
      </c>
      <c r="C169" s="175" t="s">
        <v>41</v>
      </c>
      <c r="D169" s="176"/>
      <c r="E169" s="62">
        <v>600</v>
      </c>
      <c r="F169" s="62"/>
      <c r="G169" s="48"/>
      <c r="H169" s="48"/>
      <c r="I169" s="49">
        <f t="shared" ref="I169:I173" si="1">E169</f>
        <v>600</v>
      </c>
      <c r="J169" s="100"/>
      <c r="K169" s="49"/>
      <c r="L169" s="49"/>
    </row>
    <row r="170" spans="2:12" ht="18" customHeight="1" x14ac:dyDescent="0.45">
      <c r="B170" s="67">
        <v>4650</v>
      </c>
      <c r="C170" s="175" t="s">
        <v>46</v>
      </c>
      <c r="D170" s="176"/>
      <c r="E170" s="62">
        <v>250</v>
      </c>
      <c r="F170" s="62"/>
      <c r="G170" s="48"/>
      <c r="H170" s="48"/>
      <c r="I170" s="49">
        <f t="shared" si="1"/>
        <v>250</v>
      </c>
      <c r="J170" s="100"/>
      <c r="K170" s="49"/>
      <c r="L170" s="49"/>
    </row>
    <row r="171" spans="2:12" ht="18" customHeight="1" x14ac:dyDescent="0.45">
      <c r="B171" s="67">
        <v>4700</v>
      </c>
      <c r="C171" s="175" t="s">
        <v>56</v>
      </c>
      <c r="D171" s="176"/>
      <c r="E171" s="62">
        <v>500</v>
      </c>
      <c r="F171" s="62"/>
      <c r="G171" s="48"/>
      <c r="H171" s="48"/>
      <c r="I171" s="49">
        <f t="shared" si="1"/>
        <v>500</v>
      </c>
      <c r="J171" s="100"/>
      <c r="K171" s="49"/>
      <c r="L171" s="49"/>
    </row>
    <row r="172" spans="2:12" ht="18" customHeight="1" x14ac:dyDescent="0.45">
      <c r="B172" s="67">
        <v>4960</v>
      </c>
      <c r="C172" s="175" t="s">
        <v>47</v>
      </c>
      <c r="D172" s="176"/>
      <c r="E172" s="62"/>
      <c r="F172" s="62"/>
      <c r="G172" s="48">
        <v>200</v>
      </c>
      <c r="H172" s="48"/>
      <c r="I172" s="49">
        <v>200</v>
      </c>
      <c r="J172" s="100"/>
      <c r="K172" s="49"/>
      <c r="L172" s="49"/>
    </row>
    <row r="173" spans="2:12" ht="18" customHeight="1" x14ac:dyDescent="0.45">
      <c r="B173" s="67">
        <v>7000</v>
      </c>
      <c r="C173" s="175" t="s">
        <v>180</v>
      </c>
      <c r="D173" s="176"/>
      <c r="E173" s="62">
        <v>8500</v>
      </c>
      <c r="F173" s="62"/>
      <c r="G173" s="68"/>
      <c r="H173" s="68"/>
      <c r="I173" s="49">
        <f t="shared" si="1"/>
        <v>8500</v>
      </c>
      <c r="J173" s="100"/>
      <c r="K173" s="49"/>
      <c r="L173" s="49"/>
    </row>
    <row r="174" spans="2:12" ht="18" customHeight="1" x14ac:dyDescent="0.45">
      <c r="B174" s="67">
        <v>8400</v>
      </c>
      <c r="C174" s="175" t="s">
        <v>255</v>
      </c>
      <c r="D174" s="176"/>
      <c r="E174" s="62"/>
      <c r="F174" s="62">
        <v>17200</v>
      </c>
      <c r="G174" s="68"/>
      <c r="H174" s="68"/>
      <c r="I174" s="49"/>
      <c r="J174" s="100">
        <f>F174</f>
        <v>17200</v>
      </c>
      <c r="K174" s="49"/>
      <c r="L174" s="49"/>
    </row>
    <row r="175" spans="2:12" ht="18" customHeight="1" thickBot="1" x14ac:dyDescent="0.5">
      <c r="B175" s="67">
        <v>9999</v>
      </c>
      <c r="C175" s="175" t="s">
        <v>261</v>
      </c>
      <c r="D175" s="176"/>
      <c r="E175" s="69"/>
      <c r="F175" s="69"/>
      <c r="G175" s="51">
        <v>5150</v>
      </c>
      <c r="H175" s="101"/>
      <c r="I175" s="51">
        <v>5150</v>
      </c>
      <c r="J175" s="51"/>
      <c r="K175" s="51"/>
      <c r="L175" s="51"/>
    </row>
    <row r="176" spans="2:12" ht="18" customHeight="1" x14ac:dyDescent="0.45">
      <c r="B176" s="70"/>
      <c r="E176" s="71">
        <f>SUM(E153:E175)</f>
        <v>285453</v>
      </c>
      <c r="F176" s="71">
        <f>SUM(F153:F175)</f>
        <v>285453</v>
      </c>
      <c r="G176" s="71">
        <f t="shared" ref="G176:L176" si="2">SUM(G153:G175)</f>
        <v>8560</v>
      </c>
      <c r="H176" s="71">
        <f t="shared" si="2"/>
        <v>8560</v>
      </c>
      <c r="I176" s="71">
        <f t="shared" si="2"/>
        <v>17200</v>
      </c>
      <c r="J176" s="71">
        <f t="shared" si="2"/>
        <v>17200</v>
      </c>
      <c r="K176" s="71">
        <f t="shared" si="2"/>
        <v>270903</v>
      </c>
      <c r="L176" s="71">
        <f t="shared" si="2"/>
        <v>270903</v>
      </c>
    </row>
    <row r="177" spans="1:6" ht="18" customHeight="1" x14ac:dyDescent="0.45"/>
    <row r="178" spans="1:6" ht="18" customHeight="1" x14ac:dyDescent="0.4">
      <c r="A178" s="1" t="s">
        <v>267</v>
      </c>
      <c r="B178" s="73" t="s">
        <v>183</v>
      </c>
    </row>
    <row r="179" spans="1:6" ht="18" customHeight="1" x14ac:dyDescent="0.45">
      <c r="B179" s="1" t="s">
        <v>226</v>
      </c>
      <c r="E179" s="62">
        <v>146000</v>
      </c>
    </row>
    <row r="180" spans="1:6" ht="18" customHeight="1" x14ac:dyDescent="0.45">
      <c r="B180" s="1" t="s">
        <v>182</v>
      </c>
      <c r="E180" s="62">
        <v>5150</v>
      </c>
      <c r="F180" s="74" t="s">
        <v>268</v>
      </c>
    </row>
    <row r="181" spans="1:6" ht="18" customHeight="1" x14ac:dyDescent="0.45">
      <c r="B181" s="1" t="s">
        <v>157</v>
      </c>
      <c r="E181" s="62">
        <v>2605</v>
      </c>
      <c r="F181" s="74" t="s">
        <v>269</v>
      </c>
    </row>
    <row r="182" spans="1:6" ht="18" customHeight="1" x14ac:dyDescent="0.45">
      <c r="B182" s="1" t="s">
        <v>227</v>
      </c>
      <c r="E182" s="62">
        <f>E179+E180-E181</f>
        <v>148545</v>
      </c>
    </row>
    <row r="183" spans="1:6" ht="18" customHeight="1" x14ac:dyDescent="0.45">
      <c r="B183" s="8"/>
      <c r="C183" s="8"/>
      <c r="D183" s="8"/>
      <c r="E183" s="75"/>
    </row>
    <row r="185" spans="1:6" ht="18" customHeight="1" x14ac:dyDescent="0.45">
      <c r="B185" s="9" t="s">
        <v>184</v>
      </c>
    </row>
    <row r="186" spans="1:6" ht="18" customHeight="1" x14ac:dyDescent="0.45">
      <c r="A186" s="1" t="s">
        <v>4</v>
      </c>
      <c r="B186" s="1" t="s">
        <v>271</v>
      </c>
    </row>
    <row r="187" spans="1:6" ht="18" customHeight="1" x14ac:dyDescent="0.45">
      <c r="B187" s="79">
        <v>4000</v>
      </c>
      <c r="C187" s="175" t="s">
        <v>36</v>
      </c>
      <c r="D187" s="176"/>
      <c r="E187" s="77">
        <v>55000</v>
      </c>
      <c r="F187" s="78"/>
    </row>
    <row r="188" spans="1:6" ht="18" customHeight="1" x14ac:dyDescent="0.45">
      <c r="B188" s="79">
        <v>4250</v>
      </c>
      <c r="C188" s="175" t="s">
        <v>41</v>
      </c>
      <c r="D188" s="176"/>
      <c r="E188" s="77">
        <f>12*500</f>
        <v>6000</v>
      </c>
      <c r="F188" s="78"/>
    </row>
    <row r="189" spans="1:6" ht="18" customHeight="1" x14ac:dyDescent="0.45">
      <c r="B189" s="79">
        <v>4800</v>
      </c>
      <c r="C189" s="175" t="s">
        <v>197</v>
      </c>
      <c r="D189" s="176"/>
      <c r="E189" s="77">
        <v>3500</v>
      </c>
      <c r="F189" s="78"/>
    </row>
    <row r="190" spans="1:6" ht="18" customHeight="1" x14ac:dyDescent="0.45">
      <c r="B190" s="79">
        <v>7000</v>
      </c>
      <c r="C190" s="54" t="s">
        <v>198</v>
      </c>
      <c r="D190" s="54"/>
      <c r="E190" s="77">
        <v>78000</v>
      </c>
      <c r="F190" s="78"/>
    </row>
    <row r="191" spans="1:6" ht="18" customHeight="1" x14ac:dyDescent="0.45">
      <c r="B191" s="79">
        <v>8400</v>
      </c>
      <c r="C191" s="175" t="s">
        <v>181</v>
      </c>
      <c r="D191" s="176"/>
      <c r="E191" s="78"/>
      <c r="F191" s="77">
        <v>156000</v>
      </c>
    </row>
    <row r="192" spans="1:6" ht="18" customHeight="1" x14ac:dyDescent="0.45">
      <c r="B192" s="79">
        <v>9100</v>
      </c>
      <c r="C192" s="175" t="s">
        <v>55</v>
      </c>
      <c r="D192" s="176"/>
      <c r="E192" s="77">
        <v>9200</v>
      </c>
      <c r="F192" s="78"/>
    </row>
    <row r="193" spans="1:6" ht="18" customHeight="1" x14ac:dyDescent="0.45">
      <c r="B193" s="79">
        <v>9600</v>
      </c>
      <c r="C193" s="54" t="s">
        <v>71</v>
      </c>
      <c r="D193" s="54"/>
      <c r="E193" s="78">
        <v>250</v>
      </c>
      <c r="F193" s="78"/>
    </row>
    <row r="194" spans="1:6" ht="18" customHeight="1" thickBot="1" x14ac:dyDescent="0.5">
      <c r="B194" s="80">
        <v>695</v>
      </c>
      <c r="C194" s="175" t="s">
        <v>182</v>
      </c>
      <c r="D194" s="176"/>
      <c r="E194" s="69">
        <v>4050</v>
      </c>
      <c r="F194" s="69"/>
    </row>
    <row r="195" spans="1:6" ht="18" customHeight="1" x14ac:dyDescent="0.45">
      <c r="B195" s="68"/>
      <c r="C195" s="184" t="s">
        <v>199</v>
      </c>
      <c r="D195" s="185"/>
      <c r="E195" s="114">
        <f>SUM(E187:E194)</f>
        <v>156000</v>
      </c>
      <c r="F195" s="114">
        <f>SUM(F187:F194)</f>
        <v>156000</v>
      </c>
    </row>
    <row r="196" spans="1:6" ht="18" customHeight="1" x14ac:dyDescent="0.45">
      <c r="C196" s="128"/>
      <c r="D196" s="128"/>
      <c r="E196" s="127"/>
      <c r="F196" s="127"/>
    </row>
    <row r="197" spans="1:6" ht="18" customHeight="1" x14ac:dyDescent="0.45">
      <c r="C197" s="128"/>
      <c r="D197" s="128"/>
      <c r="E197" s="127"/>
      <c r="F197" s="127"/>
    </row>
    <row r="198" spans="1:6" ht="18" customHeight="1" x14ac:dyDescent="0.45">
      <c r="C198" s="128"/>
      <c r="D198" s="128"/>
      <c r="E198" s="127"/>
      <c r="F198" s="127"/>
    </row>
    <row r="199" spans="1:6" ht="18" customHeight="1" x14ac:dyDescent="0.45">
      <c r="C199" s="128"/>
      <c r="D199" s="128"/>
      <c r="E199" s="127"/>
      <c r="F199" s="127"/>
    </row>
    <row r="200" spans="1:6" ht="18" customHeight="1" x14ac:dyDescent="0.45"/>
    <row r="201" spans="1:6" ht="18" customHeight="1" x14ac:dyDescent="0.4">
      <c r="A201" s="1" t="s">
        <v>5</v>
      </c>
      <c r="B201" s="2" t="s">
        <v>200</v>
      </c>
    </row>
    <row r="202" spans="1:6" ht="18" customHeight="1" x14ac:dyDescent="0.45">
      <c r="B202" s="1" t="s">
        <v>228</v>
      </c>
      <c r="D202" s="102"/>
      <c r="E202" s="102">
        <v>4050</v>
      </c>
      <c r="F202" s="87"/>
    </row>
    <row r="203" spans="1:6" ht="18" customHeight="1" x14ac:dyDescent="0.45">
      <c r="B203" s="1" t="s">
        <v>229</v>
      </c>
      <c r="C203" s="1" t="s">
        <v>230</v>
      </c>
      <c r="D203" s="102">
        <v>30000</v>
      </c>
      <c r="E203" s="102"/>
      <c r="F203" s="87"/>
    </row>
    <row r="204" spans="1:6" ht="18" customHeight="1" x14ac:dyDescent="0.45">
      <c r="B204" s="1" t="s">
        <v>231</v>
      </c>
      <c r="C204" s="1" t="s">
        <v>230</v>
      </c>
      <c r="D204" s="103">
        <v>30000</v>
      </c>
      <c r="E204" s="102"/>
      <c r="F204" s="87"/>
    </row>
    <row r="205" spans="1:6" ht="18" customHeight="1" x14ac:dyDescent="0.45">
      <c r="D205" s="102"/>
      <c r="E205" s="103">
        <v>60000</v>
      </c>
      <c r="F205" s="87"/>
    </row>
    <row r="206" spans="1:6" ht="18" customHeight="1" x14ac:dyDescent="0.45">
      <c r="D206" s="102"/>
      <c r="E206" s="102">
        <f>E202-E205</f>
        <v>-55950</v>
      </c>
      <c r="F206" s="87"/>
    </row>
    <row r="207" spans="1:6" ht="18" customHeight="1" x14ac:dyDescent="0.45">
      <c r="B207" s="1" t="s">
        <v>229</v>
      </c>
      <c r="C207" s="1" t="s">
        <v>232</v>
      </c>
      <c r="D207" s="102">
        <f>0.03*120000</f>
        <v>3600</v>
      </c>
      <c r="E207" s="102"/>
      <c r="F207" s="87"/>
    </row>
    <row r="208" spans="1:6" ht="18" customHeight="1" x14ac:dyDescent="0.45">
      <c r="B208" s="1" t="s">
        <v>231</v>
      </c>
      <c r="C208" s="1" t="s">
        <v>233</v>
      </c>
      <c r="D208" s="103">
        <v>3000</v>
      </c>
      <c r="E208" s="102"/>
      <c r="F208" s="87"/>
    </row>
    <row r="209" spans="1:10" ht="18" customHeight="1" x14ac:dyDescent="0.45">
      <c r="D209" s="102"/>
      <c r="E209" s="103">
        <v>6600</v>
      </c>
      <c r="F209" s="87"/>
    </row>
    <row r="210" spans="1:10" ht="18" customHeight="1" x14ac:dyDescent="0.45">
      <c r="D210" s="102"/>
      <c r="E210" s="102">
        <f>E206-E209</f>
        <v>-62550</v>
      </c>
      <c r="F210" s="87"/>
    </row>
    <row r="211" spans="1:10" ht="18" customHeight="1" x14ac:dyDescent="0.45">
      <c r="B211" s="1" t="s">
        <v>229</v>
      </c>
      <c r="C211" s="1" t="s">
        <v>234</v>
      </c>
      <c r="D211" s="102">
        <f>E210/2</f>
        <v>-31275</v>
      </c>
      <c r="E211" s="102"/>
      <c r="F211" s="87"/>
    </row>
    <row r="212" spans="1:10" ht="18" customHeight="1" x14ac:dyDescent="0.45">
      <c r="B212" s="1" t="s">
        <v>231</v>
      </c>
      <c r="C212" s="1" t="s">
        <v>234</v>
      </c>
      <c r="D212" s="102">
        <f>1/2*E210</f>
        <v>-31275</v>
      </c>
      <c r="E212" s="102"/>
      <c r="F212" s="87"/>
    </row>
    <row r="213" spans="1:10" ht="18" customHeight="1" x14ac:dyDescent="0.45">
      <c r="D213" s="102"/>
      <c r="E213" s="102"/>
      <c r="F213" s="87"/>
    </row>
    <row r="214" spans="1:10" ht="18" customHeight="1" x14ac:dyDescent="0.45">
      <c r="B214" s="1" t="s">
        <v>229</v>
      </c>
      <c r="C214" s="102">
        <v>2325</v>
      </c>
      <c r="F214" s="87"/>
    </row>
    <row r="215" spans="1:10" ht="18" customHeight="1" x14ac:dyDescent="0.45">
      <c r="B215" s="1" t="s">
        <v>231</v>
      </c>
      <c r="C215" s="103">
        <v>1725</v>
      </c>
      <c r="F215" s="87"/>
    </row>
    <row r="216" spans="1:10" ht="18" customHeight="1" x14ac:dyDescent="0.45">
      <c r="C216" s="104">
        <f>C214+C215</f>
        <v>4050</v>
      </c>
      <c r="F216" s="87"/>
    </row>
    <row r="217" spans="1:10" ht="18" customHeight="1" x14ac:dyDescent="0.45">
      <c r="B217" s="87"/>
      <c r="C217" s="87"/>
      <c r="D217" s="105"/>
      <c r="E217" s="105"/>
      <c r="F217" s="87"/>
    </row>
    <row r="218" spans="1:10" ht="18" customHeight="1" x14ac:dyDescent="0.45">
      <c r="A218" s="1" t="s">
        <v>109</v>
      </c>
      <c r="B218" s="87" t="s">
        <v>272</v>
      </c>
      <c r="C218" s="87"/>
      <c r="D218" s="105"/>
      <c r="E218" s="105"/>
      <c r="F218" s="87"/>
    </row>
    <row r="219" spans="1:10" ht="18" customHeight="1" x14ac:dyDescent="0.45">
      <c r="B219" s="155" t="s">
        <v>7</v>
      </c>
      <c r="C219" s="156"/>
      <c r="D219" s="156"/>
      <c r="E219" s="156"/>
      <c r="F219" s="156"/>
      <c r="G219" s="156"/>
      <c r="H219" s="156"/>
      <c r="I219" s="156"/>
      <c r="J219" s="112" t="s">
        <v>8</v>
      </c>
    </row>
    <row r="220" spans="1:10" ht="18" customHeight="1" x14ac:dyDescent="0.45">
      <c r="B220" s="146" t="s">
        <v>9</v>
      </c>
      <c r="C220" s="147"/>
      <c r="D220" s="147"/>
      <c r="E220" s="148"/>
      <c r="F220" s="149" t="s">
        <v>6</v>
      </c>
      <c r="G220" s="135" t="s">
        <v>0</v>
      </c>
      <c r="H220" s="136"/>
      <c r="I220" s="139" t="s">
        <v>2</v>
      </c>
      <c r="J220" s="140" t="s">
        <v>3</v>
      </c>
    </row>
    <row r="221" spans="1:10" ht="18" customHeight="1" x14ac:dyDescent="0.45">
      <c r="B221" s="31" t="s">
        <v>69</v>
      </c>
      <c r="C221" s="7" t="s">
        <v>70</v>
      </c>
      <c r="D221" s="7"/>
      <c r="E221" s="10"/>
      <c r="F221" s="150"/>
      <c r="G221" s="137"/>
      <c r="H221" s="138"/>
      <c r="I221" s="139"/>
      <c r="J221" s="141"/>
    </row>
    <row r="222" spans="1:10" ht="18" customHeight="1" x14ac:dyDescent="0.45">
      <c r="B222" s="17">
        <v>9999</v>
      </c>
      <c r="C222" s="129" t="str">
        <f>_xlfn.XLOOKUP(B222,'H 12 aanwijzingen'!$A$19:$A$103,'H 12 aanwijzingen'!$B$19:$B$103,"",1)</f>
        <v>Overboekingsrekening</v>
      </c>
      <c r="D222" s="130"/>
      <c r="E222" s="131"/>
      <c r="F222" s="94"/>
      <c r="G222" s="142" t="s">
        <v>265</v>
      </c>
      <c r="H222" s="143"/>
      <c r="I222" s="30">
        <v>4050</v>
      </c>
      <c r="J222" s="29"/>
    </row>
    <row r="223" spans="1:10" ht="18" customHeight="1" x14ac:dyDescent="0.45">
      <c r="B223" s="17">
        <v>695</v>
      </c>
      <c r="C223" s="129" t="str">
        <f>_xlfn.XLOOKUP(B223,'H 12 aanwijzingen'!$A$19:$A$103,'H 12 aanwijzingen'!$B$19:$B$103,"",1)</f>
        <v>Resultaat boekjaar</v>
      </c>
      <c r="D223" s="130"/>
      <c r="E223" s="131"/>
      <c r="F223" s="94"/>
      <c r="G223" s="142" t="str">
        <f>G222</f>
        <v>Jaarafsluiting</v>
      </c>
      <c r="H223" s="143"/>
      <c r="I223" s="29"/>
      <c r="J223" s="122">
        <v>4050</v>
      </c>
    </row>
    <row r="224" spans="1:10" ht="18" customHeight="1" x14ac:dyDescent="0.45">
      <c r="B224" s="83"/>
      <c r="C224" s="107"/>
      <c r="D224" s="108"/>
      <c r="E224" s="109"/>
      <c r="F224" s="119"/>
      <c r="G224" s="120"/>
      <c r="H224" s="121"/>
      <c r="I224" s="124"/>
      <c r="J224" s="126"/>
    </row>
    <row r="225" spans="1:12" ht="18" customHeight="1" x14ac:dyDescent="0.45">
      <c r="B225" s="86">
        <v>695</v>
      </c>
      <c r="C225" s="130" t="str">
        <f>_xlfn.XLOOKUP(B225,'H 12 aanwijzingen'!$A$19:$A$103,'H 12 aanwijzingen'!$B$19:$B$103,"",1)</f>
        <v>Resultaat boekjaar</v>
      </c>
      <c r="D225" s="130"/>
      <c r="E225" s="131"/>
      <c r="F225" s="119"/>
      <c r="G225" s="120" t="s">
        <v>265</v>
      </c>
      <c r="H225" s="121"/>
      <c r="I225" s="123">
        <v>4050</v>
      </c>
      <c r="J225" s="124"/>
    </row>
    <row r="226" spans="1:12" ht="18" customHeight="1" x14ac:dyDescent="0.45">
      <c r="B226" s="86">
        <v>675</v>
      </c>
      <c r="C226" s="130" t="s">
        <v>193</v>
      </c>
      <c r="D226" s="130"/>
      <c r="E226" s="131"/>
      <c r="F226" s="119"/>
      <c r="G226" s="120" t="s">
        <v>265</v>
      </c>
      <c r="H226" s="121"/>
      <c r="I226" s="123"/>
      <c r="J226" s="124">
        <v>2325</v>
      </c>
    </row>
    <row r="227" spans="1:12" ht="18" customHeight="1" x14ac:dyDescent="0.45">
      <c r="B227" s="86">
        <v>685</v>
      </c>
      <c r="C227" s="130" t="s">
        <v>195</v>
      </c>
      <c r="D227" s="130"/>
      <c r="E227" s="131"/>
      <c r="F227" s="94"/>
      <c r="G227" s="142" t="s">
        <v>265</v>
      </c>
      <c r="H227" s="143"/>
      <c r="I227" s="30"/>
      <c r="J227" s="29">
        <v>1725</v>
      </c>
    </row>
    <row r="228" spans="1:12" ht="18" customHeight="1" x14ac:dyDescent="0.45">
      <c r="B228" s="247"/>
      <c r="C228" s="214"/>
      <c r="D228" s="214"/>
      <c r="E228" s="214"/>
      <c r="F228" s="248"/>
      <c r="G228" s="249"/>
      <c r="H228" s="249"/>
      <c r="I228" s="16"/>
      <c r="J228" s="26"/>
    </row>
    <row r="229" spans="1:12" ht="18" customHeight="1" x14ac:dyDescent="0.45">
      <c r="B229" s="247"/>
      <c r="C229" s="214"/>
      <c r="D229" s="214"/>
      <c r="E229" s="214"/>
      <c r="F229" s="248"/>
      <c r="G229" s="249"/>
      <c r="H229" s="249"/>
      <c r="I229" s="16"/>
      <c r="J229" s="26"/>
    </row>
    <row r="230" spans="1:12" ht="18" customHeight="1" x14ac:dyDescent="0.45">
      <c r="B230" s="20"/>
      <c r="C230" s="8"/>
      <c r="D230" s="8"/>
      <c r="E230" s="8"/>
      <c r="F230" s="13"/>
      <c r="G230" s="81"/>
      <c r="H230" s="81"/>
      <c r="I230" s="16"/>
      <c r="J230" s="26"/>
    </row>
    <row r="231" spans="1:12" ht="18" customHeight="1" x14ac:dyDescent="0.45">
      <c r="A231" s="1" t="s">
        <v>266</v>
      </c>
      <c r="B231" s="1" t="s">
        <v>270</v>
      </c>
    </row>
    <row r="232" spans="1:12" ht="34.9" customHeight="1" x14ac:dyDescent="0.45">
      <c r="B232" s="113" t="s">
        <v>128</v>
      </c>
      <c r="C232" s="113" t="s">
        <v>147</v>
      </c>
      <c r="D232" s="113"/>
      <c r="E232" s="186" t="s">
        <v>142</v>
      </c>
      <c r="F232" s="187"/>
      <c r="G232" s="180" t="s">
        <v>260</v>
      </c>
      <c r="H232" s="181"/>
      <c r="I232" s="182" t="s">
        <v>144</v>
      </c>
      <c r="J232" s="183"/>
      <c r="K232" s="110" t="s">
        <v>145</v>
      </c>
      <c r="L232" s="111"/>
    </row>
    <row r="233" spans="1:12" ht="18" customHeight="1" x14ac:dyDescent="0.45">
      <c r="B233" s="113" t="s">
        <v>146</v>
      </c>
      <c r="C233" s="188" t="s">
        <v>174</v>
      </c>
      <c r="D233" s="189"/>
      <c r="E233" s="115" t="s">
        <v>2</v>
      </c>
      <c r="F233" s="115" t="s">
        <v>3</v>
      </c>
      <c r="G233" s="60" t="s">
        <v>2</v>
      </c>
      <c r="H233" s="60" t="s">
        <v>3</v>
      </c>
      <c r="I233" s="60" t="s">
        <v>2</v>
      </c>
      <c r="J233" s="60" t="s">
        <v>3</v>
      </c>
      <c r="K233" s="60" t="s">
        <v>2</v>
      </c>
      <c r="L233" s="60" t="s">
        <v>3</v>
      </c>
    </row>
    <row r="234" spans="1:12" ht="18" customHeight="1" x14ac:dyDescent="0.45">
      <c r="B234" s="76" t="s">
        <v>175</v>
      </c>
      <c r="C234" s="175" t="s">
        <v>10</v>
      </c>
      <c r="D234" s="176"/>
      <c r="E234" s="77">
        <v>110000</v>
      </c>
      <c r="F234" s="78"/>
      <c r="G234" s="49"/>
      <c r="H234" s="49"/>
      <c r="I234" s="49"/>
      <c r="J234" s="49"/>
      <c r="K234" s="52">
        <v>110000</v>
      </c>
      <c r="L234" s="53"/>
    </row>
    <row r="235" spans="1:12" ht="18" customHeight="1" x14ac:dyDescent="0.45">
      <c r="B235" s="76" t="s">
        <v>185</v>
      </c>
      <c r="C235" s="175" t="s">
        <v>186</v>
      </c>
      <c r="D235" s="176"/>
      <c r="E235" s="78"/>
      <c r="F235" s="77">
        <v>20000</v>
      </c>
      <c r="G235" s="49"/>
      <c r="H235" s="49"/>
      <c r="I235" s="49"/>
      <c r="J235" s="49"/>
      <c r="K235" s="53"/>
      <c r="L235" s="52">
        <v>20000</v>
      </c>
    </row>
    <row r="236" spans="1:12" ht="18" customHeight="1" x14ac:dyDescent="0.45">
      <c r="B236" s="76" t="s">
        <v>176</v>
      </c>
      <c r="C236" s="175" t="s">
        <v>12</v>
      </c>
      <c r="D236" s="176"/>
      <c r="E236" s="77">
        <v>40000</v>
      </c>
      <c r="F236" s="78"/>
      <c r="G236" s="49"/>
      <c r="H236" s="49"/>
      <c r="I236" s="49"/>
      <c r="J236" s="49"/>
      <c r="K236" s="52">
        <v>40000</v>
      </c>
      <c r="L236" s="53"/>
    </row>
    <row r="237" spans="1:12" ht="18" customHeight="1" x14ac:dyDescent="0.45">
      <c r="B237" s="76" t="s">
        <v>187</v>
      </c>
      <c r="C237" s="54" t="s">
        <v>188</v>
      </c>
      <c r="D237" s="54"/>
      <c r="E237" s="78"/>
      <c r="F237" s="77">
        <v>10000</v>
      </c>
      <c r="G237" s="49"/>
      <c r="H237" s="49"/>
      <c r="I237" s="49"/>
      <c r="J237" s="49"/>
      <c r="K237" s="53"/>
      <c r="L237" s="52">
        <v>10000</v>
      </c>
    </row>
    <row r="238" spans="1:12" ht="18" customHeight="1" x14ac:dyDescent="0.45">
      <c r="B238" s="76" t="s">
        <v>154</v>
      </c>
      <c r="C238" s="54" t="s">
        <v>189</v>
      </c>
      <c r="D238" s="54"/>
      <c r="E238" s="78"/>
      <c r="F238" s="77">
        <v>120000</v>
      </c>
      <c r="G238" s="49"/>
      <c r="H238" s="49"/>
      <c r="I238" s="49"/>
      <c r="J238" s="49"/>
      <c r="K238" s="53"/>
      <c r="L238" s="52">
        <v>120000</v>
      </c>
    </row>
    <row r="239" spans="1:12" ht="18" customHeight="1" x14ac:dyDescent="0.45">
      <c r="B239" s="76" t="s">
        <v>190</v>
      </c>
      <c r="C239" s="54" t="s">
        <v>191</v>
      </c>
      <c r="D239" s="54"/>
      <c r="E239" s="77"/>
      <c r="F239" s="77">
        <v>100000</v>
      </c>
      <c r="G239" s="49"/>
      <c r="H239" s="49"/>
      <c r="I239" s="49"/>
      <c r="J239" s="49"/>
      <c r="K239" s="52"/>
      <c r="L239" s="52">
        <v>100000</v>
      </c>
    </row>
    <row r="240" spans="1:12" ht="18" customHeight="1" x14ac:dyDescent="0.45">
      <c r="B240" s="76" t="s">
        <v>201</v>
      </c>
      <c r="C240" s="175" t="s">
        <v>193</v>
      </c>
      <c r="D240" s="176"/>
      <c r="E240" s="77">
        <v>40000</v>
      </c>
      <c r="F240" s="78"/>
      <c r="G240" s="49"/>
      <c r="H240" s="49">
        <v>2325</v>
      </c>
      <c r="I240" s="49"/>
      <c r="J240" s="49"/>
      <c r="K240" s="49">
        <v>37675</v>
      </c>
      <c r="L240" s="100"/>
    </row>
    <row r="241" spans="2:12" ht="18" customHeight="1" x14ac:dyDescent="0.45">
      <c r="B241" s="76" t="s">
        <v>192</v>
      </c>
      <c r="C241" s="175" t="s">
        <v>195</v>
      </c>
      <c r="D241" s="176"/>
      <c r="E241" s="77">
        <v>35000</v>
      </c>
      <c r="F241" s="78"/>
      <c r="G241" s="49"/>
      <c r="H241" s="49">
        <v>1725</v>
      </c>
      <c r="I241" s="49"/>
      <c r="J241" s="49"/>
      <c r="K241" s="49">
        <v>33275</v>
      </c>
      <c r="L241" s="100"/>
    </row>
    <row r="242" spans="2:12" ht="18" customHeight="1" x14ac:dyDescent="0.45">
      <c r="B242" s="76" t="s">
        <v>194</v>
      </c>
      <c r="C242" s="63" t="s">
        <v>76</v>
      </c>
      <c r="D242" s="64"/>
      <c r="E242" s="77"/>
      <c r="F242" s="78"/>
      <c r="G242" s="49">
        <v>4050</v>
      </c>
      <c r="H242" s="49">
        <v>4050</v>
      </c>
      <c r="I242" s="49"/>
      <c r="J242" s="49"/>
      <c r="K242" s="49"/>
      <c r="L242" s="100"/>
    </row>
    <row r="243" spans="2:12" ht="18" customHeight="1" x14ac:dyDescent="0.45">
      <c r="B243" s="76" t="s">
        <v>168</v>
      </c>
      <c r="C243" s="54" t="s">
        <v>16</v>
      </c>
      <c r="D243" s="54"/>
      <c r="E243" s="78"/>
      <c r="F243" s="77">
        <v>55000</v>
      </c>
      <c r="G243" s="49"/>
      <c r="H243" s="49"/>
      <c r="I243" s="49"/>
      <c r="J243" s="49"/>
      <c r="K243" s="53"/>
      <c r="L243" s="52">
        <v>55000</v>
      </c>
    </row>
    <row r="244" spans="2:12" ht="18" customHeight="1" x14ac:dyDescent="0.45">
      <c r="B244" s="79">
        <v>1000</v>
      </c>
      <c r="C244" s="175" t="s">
        <v>17</v>
      </c>
      <c r="D244" s="176"/>
      <c r="E244" s="78">
        <v>630</v>
      </c>
      <c r="F244" s="78"/>
      <c r="G244" s="49"/>
      <c r="H244" s="49"/>
      <c r="I244" s="49"/>
      <c r="J244" s="49"/>
      <c r="K244" s="53">
        <v>630</v>
      </c>
      <c r="L244" s="53"/>
    </row>
    <row r="245" spans="2:12" ht="18" customHeight="1" x14ac:dyDescent="0.45">
      <c r="B245" s="79">
        <v>1050</v>
      </c>
      <c r="C245" s="175" t="s">
        <v>18</v>
      </c>
      <c r="D245" s="176"/>
      <c r="E245" s="77">
        <v>31250</v>
      </c>
      <c r="F245" s="78"/>
      <c r="G245" s="49"/>
      <c r="H245" s="49"/>
      <c r="I245" s="49"/>
      <c r="J245" s="49"/>
      <c r="K245" s="52">
        <v>31250</v>
      </c>
      <c r="L245" s="53"/>
    </row>
    <row r="246" spans="2:12" ht="18" customHeight="1" x14ac:dyDescent="0.45">
      <c r="B246" s="79">
        <v>1100</v>
      </c>
      <c r="C246" s="175" t="s">
        <v>22</v>
      </c>
      <c r="D246" s="176"/>
      <c r="E246" s="77">
        <v>2500</v>
      </c>
      <c r="F246" s="78"/>
      <c r="G246" s="49"/>
      <c r="H246" s="49"/>
      <c r="I246" s="49"/>
      <c r="J246" s="49"/>
      <c r="K246" s="52">
        <v>2500</v>
      </c>
      <c r="L246" s="53"/>
    </row>
    <row r="247" spans="2:12" ht="18" customHeight="1" x14ac:dyDescent="0.45">
      <c r="B247" s="79">
        <v>1400</v>
      </c>
      <c r="C247" s="175" t="s">
        <v>28</v>
      </c>
      <c r="D247" s="176"/>
      <c r="E247" s="78"/>
      <c r="F247" s="77">
        <v>31280</v>
      </c>
      <c r="G247" s="49"/>
      <c r="H247" s="49"/>
      <c r="I247" s="49"/>
      <c r="J247" s="49"/>
      <c r="K247" s="53"/>
      <c r="L247" s="52">
        <v>31280</v>
      </c>
    </row>
    <row r="248" spans="2:12" ht="18" customHeight="1" x14ac:dyDescent="0.45">
      <c r="B248" s="79">
        <v>1680</v>
      </c>
      <c r="C248" s="175" t="s">
        <v>196</v>
      </c>
      <c r="D248" s="176"/>
      <c r="E248" s="78"/>
      <c r="F248" s="77">
        <v>1350</v>
      </c>
      <c r="G248" s="49"/>
      <c r="H248" s="49"/>
      <c r="I248" s="49"/>
      <c r="J248" s="49"/>
      <c r="K248" s="53"/>
      <c r="L248" s="52">
        <v>1350</v>
      </c>
    </row>
    <row r="249" spans="2:12" ht="18" customHeight="1" x14ac:dyDescent="0.45">
      <c r="B249" s="79">
        <v>3000</v>
      </c>
      <c r="C249" s="54" t="s">
        <v>35</v>
      </c>
      <c r="D249" s="54"/>
      <c r="E249" s="77">
        <v>82300</v>
      </c>
      <c r="F249" s="78"/>
      <c r="G249" s="49"/>
      <c r="H249" s="49"/>
      <c r="I249" s="49"/>
      <c r="J249" s="49"/>
      <c r="K249" s="52">
        <v>82300</v>
      </c>
      <c r="L249" s="53"/>
    </row>
    <row r="250" spans="2:12" ht="18" customHeight="1" x14ac:dyDescent="0.45">
      <c r="B250" s="79">
        <v>4000</v>
      </c>
      <c r="C250" s="175" t="s">
        <v>36</v>
      </c>
      <c r="D250" s="176"/>
      <c r="E250" s="77">
        <v>55000</v>
      </c>
      <c r="F250" s="78"/>
      <c r="G250" s="52"/>
      <c r="H250" s="53"/>
      <c r="I250" s="52">
        <v>55000</v>
      </c>
      <c r="J250" s="53"/>
      <c r="K250" s="49"/>
      <c r="L250" s="49"/>
    </row>
    <row r="251" spans="2:12" ht="18" customHeight="1" x14ac:dyDescent="0.45">
      <c r="B251" s="79">
        <v>4250</v>
      </c>
      <c r="C251" s="175" t="s">
        <v>41</v>
      </c>
      <c r="D251" s="176"/>
      <c r="E251" s="77">
        <f>12*500</f>
        <v>6000</v>
      </c>
      <c r="F251" s="78"/>
      <c r="G251" s="52"/>
      <c r="H251" s="53"/>
      <c r="I251" s="52">
        <f>12*500</f>
        <v>6000</v>
      </c>
      <c r="J251" s="53"/>
      <c r="K251" s="49"/>
      <c r="L251" s="49"/>
    </row>
    <row r="252" spans="2:12" ht="18" customHeight="1" x14ac:dyDescent="0.45">
      <c r="B252" s="79">
        <v>4800</v>
      </c>
      <c r="C252" s="175" t="s">
        <v>197</v>
      </c>
      <c r="D252" s="176"/>
      <c r="E252" s="77">
        <v>3500</v>
      </c>
      <c r="F252" s="78"/>
      <c r="G252" s="52"/>
      <c r="H252" s="53"/>
      <c r="I252" s="52">
        <v>3500</v>
      </c>
      <c r="J252" s="53"/>
      <c r="K252" s="49"/>
      <c r="L252" s="49"/>
    </row>
    <row r="253" spans="2:12" ht="18" customHeight="1" x14ac:dyDescent="0.45">
      <c r="B253" s="79">
        <v>7000</v>
      </c>
      <c r="C253" s="54" t="s">
        <v>198</v>
      </c>
      <c r="D253" s="54"/>
      <c r="E253" s="77">
        <v>78000</v>
      </c>
      <c r="F253" s="78"/>
      <c r="G253" s="52"/>
      <c r="H253" s="53"/>
      <c r="I253" s="52">
        <v>78000</v>
      </c>
      <c r="J253" s="53"/>
      <c r="K253" s="49"/>
      <c r="L253" s="49"/>
    </row>
    <row r="254" spans="2:12" ht="18" customHeight="1" x14ac:dyDescent="0.45">
      <c r="B254" s="79">
        <v>8400</v>
      </c>
      <c r="C254" s="175" t="s">
        <v>181</v>
      </c>
      <c r="D254" s="176"/>
      <c r="E254" s="78"/>
      <c r="F254" s="77">
        <v>156000</v>
      </c>
      <c r="G254" s="53"/>
      <c r="H254" s="52"/>
      <c r="I254" s="53"/>
      <c r="J254" s="52">
        <v>156000</v>
      </c>
      <c r="K254" s="49"/>
      <c r="L254" s="49"/>
    </row>
    <row r="255" spans="2:12" ht="18" customHeight="1" x14ac:dyDescent="0.45">
      <c r="B255" s="79">
        <v>9100</v>
      </c>
      <c r="C255" s="175" t="s">
        <v>55</v>
      </c>
      <c r="D255" s="176"/>
      <c r="E255" s="77">
        <v>9200</v>
      </c>
      <c r="F255" s="78"/>
      <c r="G255" s="52"/>
      <c r="H255" s="53"/>
      <c r="I255" s="52">
        <v>9200</v>
      </c>
      <c r="J255" s="53"/>
      <c r="K255" s="49"/>
      <c r="L255" s="49"/>
    </row>
    <row r="256" spans="2:12" ht="18" customHeight="1" x14ac:dyDescent="0.45">
      <c r="B256" s="79">
        <v>9600</v>
      </c>
      <c r="C256" s="54" t="s">
        <v>71</v>
      </c>
      <c r="D256" s="54"/>
      <c r="E256" s="78">
        <v>250</v>
      </c>
      <c r="F256" s="78"/>
      <c r="G256" s="53"/>
      <c r="H256" s="53"/>
      <c r="I256" s="53">
        <v>250</v>
      </c>
      <c r="J256" s="53"/>
      <c r="K256" s="49"/>
      <c r="L256" s="49"/>
    </row>
    <row r="257" spans="1:12" ht="18" customHeight="1" thickBot="1" x14ac:dyDescent="0.5">
      <c r="B257" s="80">
        <v>9999</v>
      </c>
      <c r="C257" s="175" t="s">
        <v>182</v>
      </c>
      <c r="D257" s="176"/>
      <c r="E257" s="69"/>
      <c r="F257" s="69"/>
      <c r="G257" s="51">
        <v>4050</v>
      </c>
      <c r="H257" s="51"/>
      <c r="I257" s="51">
        <v>4050</v>
      </c>
      <c r="J257" s="51"/>
      <c r="K257" s="51"/>
      <c r="L257" s="51"/>
    </row>
    <row r="258" spans="1:12" ht="18" customHeight="1" x14ac:dyDescent="0.45">
      <c r="B258" s="68"/>
      <c r="C258" s="184" t="s">
        <v>199</v>
      </c>
      <c r="D258" s="185"/>
      <c r="E258" s="114">
        <f>SUM(E234:E257)</f>
        <v>493630</v>
      </c>
      <c r="F258" s="114">
        <f t="shared" ref="F258:H258" si="3">SUM(F234:F257)</f>
        <v>493630</v>
      </c>
      <c r="G258" s="114">
        <f t="shared" si="3"/>
        <v>8100</v>
      </c>
      <c r="H258" s="114">
        <f t="shared" si="3"/>
        <v>8100</v>
      </c>
      <c r="I258" s="55">
        <f t="shared" ref="I258:L258" si="4">SUM(I234:I257)</f>
        <v>156000</v>
      </c>
      <c r="J258" s="55">
        <f t="shared" si="4"/>
        <v>156000</v>
      </c>
      <c r="K258" s="55">
        <f t="shared" si="4"/>
        <v>337630</v>
      </c>
      <c r="L258" s="55">
        <f t="shared" si="4"/>
        <v>337630</v>
      </c>
    </row>
    <row r="259" spans="1:12" ht="18" customHeight="1" x14ac:dyDescent="0.45"/>
    <row r="261" spans="1:12" x14ac:dyDescent="0.45">
      <c r="B261" s="9" t="s">
        <v>202</v>
      </c>
    </row>
    <row r="262" spans="1:12" ht="15.4" x14ac:dyDescent="0.45">
      <c r="A262" s="216" t="s">
        <v>276</v>
      </c>
    </row>
    <row r="263" spans="1:12" x14ac:dyDescent="0.45">
      <c r="B263" s="155" t="s">
        <v>7</v>
      </c>
      <c r="C263" s="156"/>
      <c r="D263" s="156"/>
      <c r="E263" s="156"/>
      <c r="F263" s="156"/>
      <c r="G263" s="156"/>
      <c r="H263" s="156"/>
      <c r="I263" s="156"/>
      <c r="J263" s="112" t="s">
        <v>8</v>
      </c>
    </row>
    <row r="264" spans="1:12" x14ac:dyDescent="0.45">
      <c r="B264" s="146" t="s">
        <v>9</v>
      </c>
      <c r="C264" s="147"/>
      <c r="D264" s="147"/>
      <c r="E264" s="148"/>
      <c r="F264" s="149" t="s">
        <v>6</v>
      </c>
      <c r="G264" s="135" t="s">
        <v>0</v>
      </c>
      <c r="H264" s="136"/>
      <c r="I264" s="139" t="s">
        <v>2</v>
      </c>
      <c r="J264" s="140" t="s">
        <v>3</v>
      </c>
    </row>
    <row r="265" spans="1:12" x14ac:dyDescent="0.45">
      <c r="B265" s="31" t="s">
        <v>69</v>
      </c>
      <c r="C265" s="7" t="s">
        <v>70</v>
      </c>
      <c r="D265" s="7"/>
      <c r="E265" s="10"/>
      <c r="F265" s="150"/>
      <c r="G265" s="137"/>
      <c r="H265" s="138"/>
      <c r="I265" s="139"/>
      <c r="J265" s="141"/>
    </row>
    <row r="266" spans="1:12" x14ac:dyDescent="0.45">
      <c r="B266" s="17">
        <v>7000</v>
      </c>
      <c r="C266" s="129" t="str">
        <f>_xlfn.XLOOKUP(B266,'H 12 aanwijzingen'!$A$19:$A$103,'H 12 aanwijzingen'!$B$19:$B$103,"",1)</f>
        <v>Inkoopwaarde van de omzet</v>
      </c>
      <c r="D266" s="130"/>
      <c r="E266" s="131"/>
      <c r="F266" s="94"/>
      <c r="G266" s="142" t="s">
        <v>277</v>
      </c>
      <c r="H266" s="143"/>
      <c r="I266" s="30">
        <v>3000</v>
      </c>
      <c r="J266" s="29"/>
    </row>
    <row r="267" spans="1:12" x14ac:dyDescent="0.45">
      <c r="B267" s="83">
        <v>3000</v>
      </c>
      <c r="C267" s="199" t="str">
        <f>_xlfn.XLOOKUP(B267,'H 12 aanwijzingen'!$A$19:$A$103,'H 12 aanwijzingen'!$B$19:$B$103,"",1)</f>
        <v>Voorraad goederen</v>
      </c>
      <c r="D267" s="200"/>
      <c r="E267" s="201"/>
      <c r="F267" s="119"/>
      <c r="G267" s="221" t="s">
        <v>277</v>
      </c>
      <c r="H267" s="222"/>
      <c r="I267" s="124"/>
      <c r="J267" s="126">
        <v>3000</v>
      </c>
    </row>
    <row r="268" spans="1:12" x14ac:dyDescent="0.45">
      <c r="B268" s="86"/>
      <c r="C268" s="54"/>
      <c r="D268" s="54"/>
      <c r="E268" s="54"/>
      <c r="F268" s="94"/>
      <c r="G268" s="117"/>
      <c r="H268" s="117"/>
      <c r="I268" s="29"/>
      <c r="J268" s="122"/>
    </row>
    <row r="269" spans="1:12" x14ac:dyDescent="0.45">
      <c r="B269" s="86"/>
      <c r="C269" s="202"/>
      <c r="D269" s="202"/>
      <c r="E269" s="202"/>
      <c r="F269" s="94"/>
      <c r="G269" s="117"/>
      <c r="H269" s="117"/>
      <c r="I269" s="30"/>
      <c r="J269" s="29"/>
    </row>
    <row r="271" spans="1:12" x14ac:dyDescent="0.35">
      <c r="A271" s="216" t="s">
        <v>5</v>
      </c>
      <c r="B271" s="212" t="s">
        <v>281</v>
      </c>
    </row>
    <row r="272" spans="1:12" x14ac:dyDescent="0.45">
      <c r="B272" s="216" t="s">
        <v>280</v>
      </c>
      <c r="C272"/>
      <c r="D272"/>
      <c r="E272"/>
      <c r="F272"/>
      <c r="G272"/>
    </row>
    <row r="273" spans="2:10" x14ac:dyDescent="0.45">
      <c r="B273" s="1" t="s">
        <v>282</v>
      </c>
      <c r="C273"/>
      <c r="D273"/>
      <c r="E273"/>
      <c r="F273"/>
      <c r="G273"/>
    </row>
    <row r="274" spans="2:10" x14ac:dyDescent="0.45">
      <c r="B274" s="216">
        <v>4000</v>
      </c>
      <c r="C274" s="216" t="s">
        <v>36</v>
      </c>
      <c r="F274" s="217">
        <v>185550</v>
      </c>
      <c r="G274" s="218"/>
    </row>
    <row r="275" spans="2:10" x14ac:dyDescent="0.45">
      <c r="B275" s="216">
        <v>4050</v>
      </c>
      <c r="C275" s="216" t="s">
        <v>37</v>
      </c>
      <c r="F275" s="217">
        <v>37110</v>
      </c>
      <c r="G275" s="218"/>
    </row>
    <row r="276" spans="2:10" x14ac:dyDescent="0.45">
      <c r="B276" s="216">
        <v>4070</v>
      </c>
      <c r="C276" s="216" t="s">
        <v>110</v>
      </c>
      <c r="F276" s="217">
        <v>25000</v>
      </c>
      <c r="G276" s="218"/>
    </row>
    <row r="277" spans="2:10" x14ac:dyDescent="0.45">
      <c r="B277" s="216">
        <v>4100</v>
      </c>
      <c r="C277" s="216" t="s">
        <v>38</v>
      </c>
      <c r="F277" s="217">
        <v>20760</v>
      </c>
      <c r="G277" s="218"/>
    </row>
    <row r="278" spans="2:10" x14ac:dyDescent="0.45">
      <c r="B278" s="216">
        <v>4990</v>
      </c>
      <c r="C278" s="216" t="s">
        <v>49</v>
      </c>
      <c r="F278" s="217">
        <v>11920</v>
      </c>
      <c r="G278" s="218"/>
    </row>
    <row r="279" spans="2:10" x14ac:dyDescent="0.45">
      <c r="B279" s="216">
        <v>7000</v>
      </c>
      <c r="C279" s="216" t="s">
        <v>279</v>
      </c>
      <c r="F279" s="217">
        <v>403000</v>
      </c>
      <c r="G279" s="218"/>
    </row>
    <row r="280" spans="2:10" x14ac:dyDescent="0.45">
      <c r="B280" s="216">
        <v>8400</v>
      </c>
      <c r="C280" s="216" t="s">
        <v>52</v>
      </c>
      <c r="F280" s="218"/>
      <c r="G280" s="217">
        <v>788720</v>
      </c>
    </row>
    <row r="281" spans="2:10" x14ac:dyDescent="0.45">
      <c r="B281" s="215"/>
      <c r="C281" s="216" t="s">
        <v>182</v>
      </c>
      <c r="D281"/>
      <c r="E281"/>
      <c r="F281" s="219">
        <v>105380</v>
      </c>
      <c r="G281" s="219"/>
    </row>
    <row r="282" spans="2:10" x14ac:dyDescent="0.45">
      <c r="B282" s="215"/>
      <c r="C282"/>
      <c r="D282"/>
      <c r="E282"/>
      <c r="F282" s="220">
        <f>SUM(F274:F281)</f>
        <v>788720</v>
      </c>
      <c r="G282" s="220">
        <f>SUM(G280:G281)</f>
        <v>788720</v>
      </c>
    </row>
    <row r="283" spans="2:10" x14ac:dyDescent="0.45">
      <c r="B283" s="215" t="s">
        <v>283</v>
      </c>
      <c r="C283"/>
      <c r="D283"/>
      <c r="E283"/>
      <c r="F283" s="220"/>
      <c r="G283" s="220"/>
    </row>
    <row r="284" spans="2:10" x14ac:dyDescent="0.45">
      <c r="B284" s="215" t="s">
        <v>284</v>
      </c>
      <c r="C284"/>
      <c r="D284"/>
      <c r="E284"/>
      <c r="F284"/>
      <c r="G284"/>
    </row>
    <row r="285" spans="2:10" x14ac:dyDescent="0.45">
      <c r="B285" s="155" t="s">
        <v>7</v>
      </c>
      <c r="C285" s="156"/>
      <c r="D285" s="156"/>
      <c r="E285" s="156"/>
      <c r="F285" s="156"/>
      <c r="G285" s="156"/>
      <c r="H285" s="156"/>
      <c r="I285" s="156"/>
      <c r="J285" s="112" t="s">
        <v>8</v>
      </c>
    </row>
    <row r="286" spans="2:10" x14ac:dyDescent="0.45">
      <c r="B286" s="146" t="s">
        <v>9</v>
      </c>
      <c r="C286" s="147"/>
      <c r="D286" s="147"/>
      <c r="E286" s="148"/>
      <c r="F286" s="149" t="s">
        <v>6</v>
      </c>
      <c r="G286" s="135" t="s">
        <v>0</v>
      </c>
      <c r="H286" s="136"/>
      <c r="I286" s="139" t="s">
        <v>2</v>
      </c>
      <c r="J286" s="140" t="s">
        <v>3</v>
      </c>
    </row>
    <row r="287" spans="2:10" x14ac:dyDescent="0.45">
      <c r="B287" s="31" t="s">
        <v>69</v>
      </c>
      <c r="C287" s="7" t="s">
        <v>70</v>
      </c>
      <c r="D287" s="7"/>
      <c r="E287" s="10"/>
      <c r="F287" s="150"/>
      <c r="G287" s="137"/>
      <c r="H287" s="138"/>
      <c r="I287" s="139"/>
      <c r="J287" s="141"/>
    </row>
    <row r="288" spans="2:10" x14ac:dyDescent="0.45">
      <c r="B288" s="17">
        <v>9950</v>
      </c>
      <c r="C288" s="129" t="str">
        <f>_xlfn.XLOOKUP(B288,'H 12 aanwijzingen'!$A$19:$A$103,'H 12 aanwijzingen'!$B$19:$B$103,"",1)</f>
        <v>Vennootschapsbelasting</v>
      </c>
      <c r="D288" s="130"/>
      <c r="E288" s="131"/>
      <c r="F288" s="94"/>
      <c r="G288" s="142" t="s">
        <v>265</v>
      </c>
      <c r="H288" s="143"/>
      <c r="I288" s="30">
        <v>21076</v>
      </c>
      <c r="J288" s="29"/>
    </row>
    <row r="289" spans="1:12" x14ac:dyDescent="0.45">
      <c r="B289" s="17">
        <v>1700</v>
      </c>
      <c r="C289" s="129" t="str">
        <f>_xlfn.XLOOKUP(B289,'H 12 aanwijzingen'!$A$19:$A$103,'H 12 aanwijzingen'!$B$19:$B$103,"",1)</f>
        <v>Te betalen vennootschapsbelasting</v>
      </c>
      <c r="D289" s="130"/>
      <c r="E289" s="131"/>
      <c r="F289" s="94"/>
      <c r="G289" s="142" t="s">
        <v>265</v>
      </c>
      <c r="H289" s="143"/>
      <c r="I289" s="29"/>
      <c r="J289" s="122">
        <v>21076</v>
      </c>
    </row>
    <row r="290" spans="1:12" x14ac:dyDescent="0.45">
      <c r="B290" s="83">
        <v>9999</v>
      </c>
      <c r="C290" s="129" t="str">
        <f>_xlfn.XLOOKUP(B290,'H 12 aanwijzingen'!$A$19:$A$103,'H 12 aanwijzingen'!$B$19:$B$103,"",1)</f>
        <v>Overboekingsrekening</v>
      </c>
      <c r="D290" s="130"/>
      <c r="E290" s="131"/>
      <c r="F290" s="119"/>
      <c r="G290" s="142" t="s">
        <v>265</v>
      </c>
      <c r="H290" s="143"/>
      <c r="I290" s="124">
        <v>84304</v>
      </c>
      <c r="J290" s="126"/>
    </row>
    <row r="291" spans="1:12" x14ac:dyDescent="0.45">
      <c r="B291" s="86">
        <v>695</v>
      </c>
      <c r="C291" s="129" t="str">
        <f>_xlfn.XLOOKUP(B291,'H 12 aanwijzingen'!$A$19:$A$103,'H 12 aanwijzingen'!$B$19:$B$103,"",1)</f>
        <v>Resultaat boekjaar</v>
      </c>
      <c r="D291" s="130"/>
      <c r="E291" s="131"/>
      <c r="F291" s="94"/>
      <c r="G291" s="142" t="s">
        <v>265</v>
      </c>
      <c r="H291" s="143"/>
      <c r="I291" s="30"/>
      <c r="J291" s="29">
        <v>84304</v>
      </c>
    </row>
    <row r="292" spans="1:12" x14ac:dyDescent="0.45">
      <c r="B292" s="215"/>
      <c r="C292"/>
      <c r="D292"/>
      <c r="E292"/>
      <c r="F292"/>
      <c r="G292"/>
    </row>
    <row r="293" spans="1:12" x14ac:dyDescent="0.45">
      <c r="A293" s="223" t="s">
        <v>109</v>
      </c>
      <c r="B293" s="213" t="s">
        <v>285</v>
      </c>
    </row>
    <row r="294" spans="1:12" ht="29.25" customHeight="1" x14ac:dyDescent="0.45">
      <c r="B294" s="113" t="s">
        <v>128</v>
      </c>
      <c r="C294" s="113" t="s">
        <v>147</v>
      </c>
      <c r="D294" s="230"/>
      <c r="E294" s="186" t="s">
        <v>142</v>
      </c>
      <c r="F294" s="187"/>
      <c r="G294" s="237" t="s">
        <v>260</v>
      </c>
      <c r="H294" s="237"/>
      <c r="I294" s="182" t="s">
        <v>144</v>
      </c>
      <c r="J294" s="183"/>
      <c r="K294" s="190" t="s">
        <v>145</v>
      </c>
      <c r="L294" s="191"/>
    </row>
    <row r="295" spans="1:12" x14ac:dyDescent="0.45">
      <c r="B295" s="113" t="s">
        <v>146</v>
      </c>
      <c r="C295" s="188" t="s">
        <v>174</v>
      </c>
      <c r="D295" s="231"/>
      <c r="E295" s="115" t="s">
        <v>2</v>
      </c>
      <c r="F295" s="115" t="s">
        <v>3</v>
      </c>
      <c r="G295" s="116" t="s">
        <v>2</v>
      </c>
      <c r="H295" s="66" t="s">
        <v>3</v>
      </c>
      <c r="I295" s="60" t="s">
        <v>2</v>
      </c>
      <c r="J295" s="60" t="s">
        <v>3</v>
      </c>
      <c r="K295" s="60" t="s">
        <v>2</v>
      </c>
      <c r="L295" s="60" t="s">
        <v>3</v>
      </c>
    </row>
    <row r="296" spans="1:12" x14ac:dyDescent="0.45">
      <c r="B296" s="226">
        <v>200</v>
      </c>
      <c r="C296" s="216" t="s">
        <v>286</v>
      </c>
      <c r="D296" s="225"/>
      <c r="E296" s="232">
        <v>220000</v>
      </c>
      <c r="F296" s="238"/>
      <c r="G296" s="102"/>
      <c r="H296" s="102"/>
      <c r="I296" s="242"/>
      <c r="J296" s="243"/>
      <c r="K296" s="232">
        <v>220000</v>
      </c>
      <c r="L296" s="238"/>
    </row>
    <row r="297" spans="1:12" x14ac:dyDescent="0.45">
      <c r="B297" s="226">
        <v>210</v>
      </c>
      <c r="C297" s="216" t="s">
        <v>290</v>
      </c>
      <c r="D297" s="218"/>
      <c r="E297" s="233"/>
      <c r="F297" s="239">
        <v>55000</v>
      </c>
      <c r="G297" s="102"/>
      <c r="H297" s="102"/>
      <c r="I297" s="242"/>
      <c r="J297" s="243"/>
      <c r="K297" s="233"/>
      <c r="L297" s="239">
        <v>55000</v>
      </c>
    </row>
    <row r="298" spans="1:12" x14ac:dyDescent="0.45">
      <c r="B298" s="226">
        <v>300</v>
      </c>
      <c r="C298" s="216" t="s">
        <v>12</v>
      </c>
      <c r="D298" s="217"/>
      <c r="E298" s="234">
        <v>82000</v>
      </c>
      <c r="F298" s="238"/>
      <c r="G298" s="102"/>
      <c r="H298" s="102"/>
      <c r="I298" s="242"/>
      <c r="J298" s="243"/>
      <c r="K298" s="234">
        <v>82000</v>
      </c>
      <c r="L298" s="238"/>
    </row>
    <row r="299" spans="1:12" x14ac:dyDescent="0.45">
      <c r="B299" s="226">
        <v>310</v>
      </c>
      <c r="C299" s="216" t="s">
        <v>291</v>
      </c>
      <c r="D299" s="218"/>
      <c r="E299" s="233"/>
      <c r="F299" s="240">
        <v>20400</v>
      </c>
      <c r="G299" s="102"/>
      <c r="H299" s="102"/>
      <c r="I299" s="242"/>
      <c r="J299" s="243"/>
      <c r="K299" s="233"/>
      <c r="L299" s="240">
        <v>20400</v>
      </c>
    </row>
    <row r="300" spans="1:12" x14ac:dyDescent="0.45">
      <c r="B300" s="226">
        <v>600</v>
      </c>
      <c r="C300" s="216" t="s">
        <v>287</v>
      </c>
      <c r="D300" s="218"/>
      <c r="E300" s="233"/>
      <c r="F300" s="240">
        <v>550000</v>
      </c>
      <c r="G300" s="102"/>
      <c r="H300" s="102"/>
      <c r="I300" s="242"/>
      <c r="J300" s="243"/>
      <c r="K300" s="233"/>
      <c r="L300" s="240">
        <v>550000</v>
      </c>
    </row>
    <row r="301" spans="1:12" x14ac:dyDescent="0.45">
      <c r="B301" s="226">
        <v>650</v>
      </c>
      <c r="C301" s="216" t="s">
        <v>288</v>
      </c>
      <c r="D301" s="218"/>
      <c r="E301" s="233"/>
      <c r="F301" s="240">
        <v>12000</v>
      </c>
      <c r="G301" s="102"/>
      <c r="H301" s="102"/>
      <c r="I301" s="242"/>
      <c r="J301" s="243"/>
      <c r="K301" s="233"/>
      <c r="L301" s="240">
        <v>12000</v>
      </c>
    </row>
    <row r="302" spans="1:12" x14ac:dyDescent="0.45">
      <c r="B302" s="226">
        <v>670</v>
      </c>
      <c r="C302" s="216" t="s">
        <v>289</v>
      </c>
      <c r="D302" s="218"/>
      <c r="E302" s="233"/>
      <c r="F302" s="240">
        <v>66000</v>
      </c>
      <c r="G302" s="102"/>
      <c r="H302" s="102"/>
      <c r="I302" s="242"/>
      <c r="J302" s="243"/>
      <c r="K302" s="233"/>
      <c r="L302" s="240">
        <v>66000</v>
      </c>
    </row>
    <row r="303" spans="1:12" x14ac:dyDescent="0.45">
      <c r="B303" s="226">
        <v>695</v>
      </c>
      <c r="C303" s="216" t="s">
        <v>76</v>
      </c>
      <c r="D303" s="218"/>
      <c r="E303" s="233"/>
      <c r="F303" s="238"/>
      <c r="G303" s="102"/>
      <c r="H303" s="102">
        <v>84304</v>
      </c>
      <c r="I303" s="242"/>
      <c r="J303" s="243"/>
      <c r="K303" s="233"/>
      <c r="L303" s="238">
        <v>84304</v>
      </c>
    </row>
    <row r="304" spans="1:12" x14ac:dyDescent="0.45">
      <c r="B304" s="224">
        <v>1000</v>
      </c>
      <c r="C304" s="216" t="s">
        <v>17</v>
      </c>
      <c r="D304" s="217"/>
      <c r="E304" s="234">
        <v>11480</v>
      </c>
      <c r="F304" s="238"/>
      <c r="G304" s="102"/>
      <c r="H304" s="102"/>
      <c r="I304" s="242"/>
      <c r="J304" s="243"/>
      <c r="K304" s="234">
        <v>11480</v>
      </c>
      <c r="L304" s="238"/>
    </row>
    <row r="305" spans="2:12" x14ac:dyDescent="0.45">
      <c r="B305" s="224">
        <v>1050</v>
      </c>
      <c r="C305" s="216" t="s">
        <v>18</v>
      </c>
      <c r="D305" s="218"/>
      <c r="E305" s="233"/>
      <c r="F305" s="240">
        <v>5440</v>
      </c>
      <c r="G305" s="102"/>
      <c r="H305" s="102"/>
      <c r="I305" s="242"/>
      <c r="J305" s="243"/>
      <c r="K305" s="233"/>
      <c r="L305" s="240">
        <v>5440</v>
      </c>
    </row>
    <row r="306" spans="2:12" x14ac:dyDescent="0.45">
      <c r="B306" s="224">
        <v>1100</v>
      </c>
      <c r="C306" s="216" t="s">
        <v>22</v>
      </c>
      <c r="D306" s="217"/>
      <c r="E306" s="234">
        <v>83800</v>
      </c>
      <c r="F306" s="238"/>
      <c r="G306" s="102"/>
      <c r="H306" s="102"/>
      <c r="I306" s="242"/>
      <c r="J306" s="243"/>
      <c r="K306" s="234">
        <v>83800</v>
      </c>
      <c r="L306" s="238"/>
    </row>
    <row r="307" spans="2:12" x14ac:dyDescent="0.45">
      <c r="B307" s="224">
        <v>1400</v>
      </c>
      <c r="C307" s="216" t="s">
        <v>28</v>
      </c>
      <c r="D307" s="218"/>
      <c r="E307" s="233"/>
      <c r="F307" s="240">
        <v>31080</v>
      </c>
      <c r="G307" s="102"/>
      <c r="H307" s="102"/>
      <c r="I307" s="242"/>
      <c r="J307" s="243"/>
      <c r="K307" s="233"/>
      <c r="L307" s="240">
        <v>31080</v>
      </c>
    </row>
    <row r="308" spans="2:12" x14ac:dyDescent="0.45">
      <c r="B308" s="224">
        <v>1520</v>
      </c>
      <c r="C308" s="216" t="s">
        <v>292</v>
      </c>
      <c r="D308" s="218"/>
      <c r="E308" s="233"/>
      <c r="F308" s="240">
        <v>4580</v>
      </c>
      <c r="G308" s="102"/>
      <c r="H308" s="102"/>
      <c r="I308" s="242"/>
      <c r="J308" s="243"/>
      <c r="K308" s="233"/>
      <c r="L308" s="240">
        <v>4580</v>
      </c>
    </row>
    <row r="309" spans="2:12" x14ac:dyDescent="0.45">
      <c r="B309" s="224">
        <v>1680</v>
      </c>
      <c r="C309" s="216" t="s">
        <v>196</v>
      </c>
      <c r="D309" s="218"/>
      <c r="E309" s="233"/>
      <c r="F309" s="240">
        <v>3100</v>
      </c>
      <c r="G309" s="102"/>
      <c r="H309" s="102"/>
      <c r="I309" s="242"/>
      <c r="J309" s="243"/>
      <c r="K309" s="233"/>
      <c r="L309" s="240">
        <v>3100</v>
      </c>
    </row>
    <row r="310" spans="2:12" x14ac:dyDescent="0.45">
      <c r="B310" s="224">
        <v>1700</v>
      </c>
      <c r="C310" s="216" t="s">
        <v>293</v>
      </c>
      <c r="D310" s="218"/>
      <c r="E310" s="233"/>
      <c r="F310" s="238"/>
      <c r="G310" s="102"/>
      <c r="H310" s="102">
        <v>21076</v>
      </c>
      <c r="I310" s="242"/>
      <c r="J310" s="243"/>
      <c r="K310" s="233"/>
      <c r="L310" s="238">
        <v>21076</v>
      </c>
    </row>
    <row r="311" spans="2:12" x14ac:dyDescent="0.45">
      <c r="B311" s="224">
        <v>3000</v>
      </c>
      <c r="C311" s="216" t="s">
        <v>35</v>
      </c>
      <c r="D311" s="217"/>
      <c r="E311" s="234">
        <v>458700</v>
      </c>
      <c r="F311" s="238"/>
      <c r="G311" s="102"/>
      <c r="H311" s="102">
        <v>3000</v>
      </c>
      <c r="I311" s="242"/>
      <c r="J311" s="243"/>
      <c r="K311" s="234">
        <v>455700</v>
      </c>
      <c r="L311" s="238"/>
    </row>
    <row r="312" spans="2:12" x14ac:dyDescent="0.45">
      <c r="B312" s="224">
        <v>4000</v>
      </c>
      <c r="C312" s="216" t="s">
        <v>36</v>
      </c>
      <c r="D312" s="217"/>
      <c r="E312" s="234">
        <v>185550</v>
      </c>
      <c r="F312" s="238"/>
      <c r="G312" s="102"/>
      <c r="H312" s="102"/>
      <c r="I312" s="234">
        <v>185550</v>
      </c>
      <c r="J312" s="238"/>
      <c r="K312" s="242"/>
      <c r="L312" s="243"/>
    </row>
    <row r="313" spans="2:12" x14ac:dyDescent="0.45">
      <c r="B313" s="224">
        <v>4050</v>
      </c>
      <c r="C313" s="216" t="s">
        <v>37</v>
      </c>
      <c r="D313" s="217"/>
      <c r="E313" s="234">
        <v>37110</v>
      </c>
      <c r="F313" s="238"/>
      <c r="G313" s="102"/>
      <c r="H313" s="102"/>
      <c r="I313" s="234">
        <v>37110</v>
      </c>
      <c r="J313" s="238"/>
      <c r="K313" s="242"/>
      <c r="L313" s="243"/>
    </row>
    <row r="314" spans="2:12" x14ac:dyDescent="0.45">
      <c r="B314" s="224">
        <v>4070</v>
      </c>
      <c r="C314" s="216" t="s">
        <v>110</v>
      </c>
      <c r="D314" s="217"/>
      <c r="E314" s="234">
        <v>25000</v>
      </c>
      <c r="F314" s="238"/>
      <c r="G314" s="102"/>
      <c r="H314" s="102"/>
      <c r="I314" s="234">
        <v>25000</v>
      </c>
      <c r="J314" s="238"/>
      <c r="K314" s="242"/>
      <c r="L314" s="243"/>
    </row>
    <row r="315" spans="2:12" x14ac:dyDescent="0.45">
      <c r="B315" s="224">
        <v>4100</v>
      </c>
      <c r="C315" s="216" t="s">
        <v>294</v>
      </c>
      <c r="D315" s="217"/>
      <c r="E315" s="234">
        <v>20760</v>
      </c>
      <c r="F315" s="238"/>
      <c r="G315" s="102"/>
      <c r="H315" s="102"/>
      <c r="I315" s="234">
        <v>20760</v>
      </c>
      <c r="J315" s="238"/>
      <c r="K315" s="242"/>
      <c r="L315" s="243"/>
    </row>
    <row r="316" spans="2:12" x14ac:dyDescent="0.45">
      <c r="B316" s="224">
        <v>4990</v>
      </c>
      <c r="C316" s="216" t="s">
        <v>49</v>
      </c>
      <c r="D316" s="217"/>
      <c r="E316" s="234">
        <v>11920</v>
      </c>
      <c r="F316" s="238"/>
      <c r="G316" s="102"/>
      <c r="H316" s="102"/>
      <c r="I316" s="234">
        <v>11920</v>
      </c>
      <c r="J316" s="238"/>
      <c r="K316" s="242"/>
      <c r="L316" s="243"/>
    </row>
    <row r="317" spans="2:12" x14ac:dyDescent="0.45">
      <c r="B317" s="224">
        <v>7000</v>
      </c>
      <c r="C317" s="216" t="s">
        <v>295</v>
      </c>
      <c r="D317" s="217"/>
      <c r="E317" s="234">
        <v>400000</v>
      </c>
      <c r="F317" s="238"/>
      <c r="G317" s="102">
        <v>3000</v>
      </c>
      <c r="H317" s="102"/>
      <c r="I317" s="234">
        <v>403000</v>
      </c>
      <c r="J317" s="238"/>
      <c r="K317" s="242"/>
      <c r="L317" s="243"/>
    </row>
    <row r="318" spans="2:12" x14ac:dyDescent="0.45">
      <c r="B318" s="224">
        <v>8400</v>
      </c>
      <c r="C318" s="216" t="s">
        <v>296</v>
      </c>
      <c r="D318" s="218"/>
      <c r="E318" s="233"/>
      <c r="F318" s="240">
        <v>788720</v>
      </c>
      <c r="G318" s="102"/>
      <c r="H318" s="102"/>
      <c r="I318" s="233"/>
      <c r="J318" s="240">
        <v>788720</v>
      </c>
      <c r="K318" s="242"/>
      <c r="L318" s="243"/>
    </row>
    <row r="319" spans="2:12" x14ac:dyDescent="0.45">
      <c r="B319" s="224">
        <v>9950</v>
      </c>
      <c r="C319" s="216" t="s">
        <v>278</v>
      </c>
      <c r="D319" s="218"/>
      <c r="E319" s="233"/>
      <c r="F319" s="238"/>
      <c r="G319" s="102">
        <v>21076</v>
      </c>
      <c r="H319" s="102"/>
      <c r="I319" s="242">
        <v>21076</v>
      </c>
      <c r="J319" s="243"/>
      <c r="K319" s="242"/>
      <c r="L319" s="243"/>
    </row>
    <row r="320" spans="2:12" ht="15.4" thickBot="1" x14ac:dyDescent="0.5">
      <c r="B320" s="224">
        <v>9999</v>
      </c>
      <c r="C320" s="216" t="s">
        <v>261</v>
      </c>
      <c r="D320" s="227"/>
      <c r="E320" s="235"/>
      <c r="F320" s="241"/>
      <c r="G320" s="244">
        <v>84304</v>
      </c>
      <c r="H320" s="245"/>
      <c r="I320" s="244">
        <v>84304</v>
      </c>
      <c r="J320" s="246"/>
      <c r="K320" s="244"/>
      <c r="L320" s="246"/>
    </row>
    <row r="321" spans="2:12" s="229" customFormat="1" x14ac:dyDescent="0.4">
      <c r="B321" s="228"/>
      <c r="C321" s="3"/>
      <c r="D321" s="220"/>
      <c r="E321" s="236">
        <f>SUM(E296:E320)</f>
        <v>1536320</v>
      </c>
      <c r="F321" s="236">
        <f t="shared" ref="F321:L321" si="5">SUM(F296:F320)</f>
        <v>1536320</v>
      </c>
      <c r="G321" s="236">
        <f t="shared" si="5"/>
        <v>108380</v>
      </c>
      <c r="H321" s="236">
        <f t="shared" si="5"/>
        <v>108380</v>
      </c>
      <c r="I321" s="236">
        <f t="shared" si="5"/>
        <v>788720</v>
      </c>
      <c r="J321" s="236">
        <f t="shared" si="5"/>
        <v>788720</v>
      </c>
      <c r="K321" s="236">
        <f t="shared" si="5"/>
        <v>852980</v>
      </c>
      <c r="L321" s="236">
        <f t="shared" si="5"/>
        <v>852980</v>
      </c>
    </row>
  </sheetData>
  <mergeCells count="274">
    <mergeCell ref="K294:L294"/>
    <mergeCell ref="J286:J287"/>
    <mergeCell ref="C288:E288"/>
    <mergeCell ref="G288:H288"/>
    <mergeCell ref="C289:E289"/>
    <mergeCell ref="G289:H289"/>
    <mergeCell ref="C291:E291"/>
    <mergeCell ref="C290:E290"/>
    <mergeCell ref="G290:H290"/>
    <mergeCell ref="G291:H291"/>
    <mergeCell ref="B285:I285"/>
    <mergeCell ref="B286:E286"/>
    <mergeCell ref="F286:F287"/>
    <mergeCell ref="G286:H287"/>
    <mergeCell ref="I286:I287"/>
    <mergeCell ref="E294:F294"/>
    <mergeCell ref="G294:H294"/>
    <mergeCell ref="I294:J294"/>
    <mergeCell ref="C295:D295"/>
    <mergeCell ref="C269:E269"/>
    <mergeCell ref="B263:I263"/>
    <mergeCell ref="B264:E264"/>
    <mergeCell ref="F264:F265"/>
    <mergeCell ref="G264:H265"/>
    <mergeCell ref="I264:I265"/>
    <mergeCell ref="J264:J265"/>
    <mergeCell ref="C266:E266"/>
    <mergeCell ref="G266:H266"/>
    <mergeCell ref="C267:E267"/>
    <mergeCell ref="G267:H267"/>
    <mergeCell ref="K26:L26"/>
    <mergeCell ref="M26:N26"/>
    <mergeCell ref="C28:D28"/>
    <mergeCell ref="C29:D29"/>
    <mergeCell ref="C30:D30"/>
    <mergeCell ref="C26:D26"/>
    <mergeCell ref="E26:F26"/>
    <mergeCell ref="G26:H26"/>
    <mergeCell ref="F20:F21"/>
    <mergeCell ref="G20:H21"/>
    <mergeCell ref="K56:L56"/>
    <mergeCell ref="M56:N56"/>
    <mergeCell ref="C58:D58"/>
    <mergeCell ref="C59:D59"/>
    <mergeCell ref="C61:D61"/>
    <mergeCell ref="C56:D56"/>
    <mergeCell ref="E56:F56"/>
    <mergeCell ref="G56:H56"/>
    <mergeCell ref="B50:E50"/>
    <mergeCell ref="F50:F51"/>
    <mergeCell ref="G50:H51"/>
    <mergeCell ref="K91:L91"/>
    <mergeCell ref="M91:N91"/>
    <mergeCell ref="C93:D93"/>
    <mergeCell ref="C94:D94"/>
    <mergeCell ref="C95:D95"/>
    <mergeCell ref="C91:D91"/>
    <mergeCell ref="E91:F91"/>
    <mergeCell ref="G91:H91"/>
    <mergeCell ref="B84:E84"/>
    <mergeCell ref="F84:F85"/>
    <mergeCell ref="G84:H85"/>
    <mergeCell ref="K107:L107"/>
    <mergeCell ref="M107:N107"/>
    <mergeCell ref="C109:D109"/>
    <mergeCell ref="C110:D110"/>
    <mergeCell ref="C111:D111"/>
    <mergeCell ref="C107:D107"/>
    <mergeCell ref="E107:F107"/>
    <mergeCell ref="G107:H107"/>
    <mergeCell ref="C103:E103"/>
    <mergeCell ref="G103:H103"/>
    <mergeCell ref="C104:E104"/>
    <mergeCell ref="G104:H104"/>
    <mergeCell ref="C161:D161"/>
    <mergeCell ref="I151:J151"/>
    <mergeCell ref="K151:L151"/>
    <mergeCell ref="C152:D152"/>
    <mergeCell ref="C153:D153"/>
    <mergeCell ref="C154:D154"/>
    <mergeCell ref="C155:D155"/>
    <mergeCell ref="E151:F151"/>
    <mergeCell ref="G151:H151"/>
    <mergeCell ref="C257:D257"/>
    <mergeCell ref="C258:D258"/>
    <mergeCell ref="B6:E6"/>
    <mergeCell ref="B20:E20"/>
    <mergeCell ref="B36:E36"/>
    <mergeCell ref="C39:E39"/>
    <mergeCell ref="C245:D245"/>
    <mergeCell ref="C246:D246"/>
    <mergeCell ref="C247:D247"/>
    <mergeCell ref="C248:D248"/>
    <mergeCell ref="C250:D250"/>
    <mergeCell ref="C251:D251"/>
    <mergeCell ref="C234:D234"/>
    <mergeCell ref="C235:D235"/>
    <mergeCell ref="C236:D236"/>
    <mergeCell ref="C240:D240"/>
    <mergeCell ref="C241:D241"/>
    <mergeCell ref="C244:D244"/>
    <mergeCell ref="C194:D194"/>
    <mergeCell ref="C169:D169"/>
    <mergeCell ref="C170:D170"/>
    <mergeCell ref="C171:D171"/>
    <mergeCell ref="C172:D172"/>
    <mergeCell ref="C173:D173"/>
    <mergeCell ref="F6:F7"/>
    <mergeCell ref="G6:H7"/>
    <mergeCell ref="I6:I7"/>
    <mergeCell ref="J6:J7"/>
    <mergeCell ref="C8:E8"/>
    <mergeCell ref="G8:H8"/>
    <mergeCell ref="J13:J14"/>
    <mergeCell ref="C15:E15"/>
    <mergeCell ref="G15:H15"/>
    <mergeCell ref="C252:D252"/>
    <mergeCell ref="C254:D254"/>
    <mergeCell ref="C255:D255"/>
    <mergeCell ref="G232:H232"/>
    <mergeCell ref="I232:J232"/>
    <mergeCell ref="C188:D188"/>
    <mergeCell ref="C189:D189"/>
    <mergeCell ref="C191:D191"/>
    <mergeCell ref="C192:D192"/>
    <mergeCell ref="J220:J221"/>
    <mergeCell ref="C222:E222"/>
    <mergeCell ref="G222:H222"/>
    <mergeCell ref="C223:E223"/>
    <mergeCell ref="G223:H223"/>
    <mergeCell ref="C225:E225"/>
    <mergeCell ref="C227:E227"/>
    <mergeCell ref="G227:H227"/>
    <mergeCell ref="C226:E226"/>
    <mergeCell ref="C195:D195"/>
    <mergeCell ref="E232:F232"/>
    <mergeCell ref="C233:D233"/>
    <mergeCell ref="G16:H16"/>
    <mergeCell ref="B19:I19"/>
    <mergeCell ref="G9:H9"/>
    <mergeCell ref="C9:E9"/>
    <mergeCell ref="B12:I12"/>
    <mergeCell ref="B13:E13"/>
    <mergeCell ref="F13:F14"/>
    <mergeCell ref="G13:H14"/>
    <mergeCell ref="I13:I14"/>
    <mergeCell ref="C16:E16"/>
    <mergeCell ref="F36:F37"/>
    <mergeCell ref="G36:H37"/>
    <mergeCell ref="I36:I37"/>
    <mergeCell ref="J36:J37"/>
    <mergeCell ref="C38:E38"/>
    <mergeCell ref="G38:H38"/>
    <mergeCell ref="I20:I21"/>
    <mergeCell ref="J20:J21"/>
    <mergeCell ref="C22:E22"/>
    <mergeCell ref="G22:H22"/>
    <mergeCell ref="C23:E23"/>
    <mergeCell ref="G23:H23"/>
    <mergeCell ref="I26:J26"/>
    <mergeCell ref="J43:J44"/>
    <mergeCell ref="C45:E45"/>
    <mergeCell ref="G45:H45"/>
    <mergeCell ref="C46:E46"/>
    <mergeCell ref="G46:H46"/>
    <mergeCell ref="B49:I49"/>
    <mergeCell ref="G39:H39"/>
    <mergeCell ref="B42:I42"/>
    <mergeCell ref="B43:E43"/>
    <mergeCell ref="F43:F44"/>
    <mergeCell ref="G43:H44"/>
    <mergeCell ref="I43:I44"/>
    <mergeCell ref="F68:F69"/>
    <mergeCell ref="G68:H69"/>
    <mergeCell ref="I68:I69"/>
    <mergeCell ref="J68:J69"/>
    <mergeCell ref="C70:E70"/>
    <mergeCell ref="G70:H70"/>
    <mergeCell ref="I50:I51"/>
    <mergeCell ref="J50:J51"/>
    <mergeCell ref="C52:E52"/>
    <mergeCell ref="G52:H52"/>
    <mergeCell ref="C53:E53"/>
    <mergeCell ref="G53:H53"/>
    <mergeCell ref="B68:E68"/>
    <mergeCell ref="I56:J56"/>
    <mergeCell ref="J76:J77"/>
    <mergeCell ref="C78:E78"/>
    <mergeCell ref="G78:H78"/>
    <mergeCell ref="C80:E80"/>
    <mergeCell ref="G80:H80"/>
    <mergeCell ref="B83:I83"/>
    <mergeCell ref="C79:E79"/>
    <mergeCell ref="G72:H72"/>
    <mergeCell ref="C71:E71"/>
    <mergeCell ref="B75:I75"/>
    <mergeCell ref="B76:E76"/>
    <mergeCell ref="F76:F77"/>
    <mergeCell ref="G76:H77"/>
    <mergeCell ref="I76:I77"/>
    <mergeCell ref="C72:E72"/>
    <mergeCell ref="J117:J118"/>
    <mergeCell ref="B100:I100"/>
    <mergeCell ref="B101:E101"/>
    <mergeCell ref="F101:F102"/>
    <mergeCell ref="G101:H102"/>
    <mergeCell ref="I101:I102"/>
    <mergeCell ref="J101:J102"/>
    <mergeCell ref="I84:I85"/>
    <mergeCell ref="J84:J85"/>
    <mergeCell ref="C86:E86"/>
    <mergeCell ref="G86:H86"/>
    <mergeCell ref="C88:E88"/>
    <mergeCell ref="G88:H88"/>
    <mergeCell ref="C87:E87"/>
    <mergeCell ref="I107:J107"/>
    <mergeCell ref="I91:J91"/>
    <mergeCell ref="C124:E124"/>
    <mergeCell ref="G124:H124"/>
    <mergeCell ref="C121:E121"/>
    <mergeCell ref="C122:E122"/>
    <mergeCell ref="C123:E123"/>
    <mergeCell ref="B116:I116"/>
    <mergeCell ref="B117:E117"/>
    <mergeCell ref="F117:F118"/>
    <mergeCell ref="G117:H118"/>
    <mergeCell ref="I117:I118"/>
    <mergeCell ref="C119:E119"/>
    <mergeCell ref="G119:H119"/>
    <mergeCell ref="C120:E120"/>
    <mergeCell ref="G120:H120"/>
    <mergeCell ref="B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B141:I141"/>
    <mergeCell ref="B142:I142"/>
    <mergeCell ref="B143:E143"/>
    <mergeCell ref="F143:F144"/>
    <mergeCell ref="G143:H144"/>
    <mergeCell ref="I143:I144"/>
    <mergeCell ref="J143:J144"/>
    <mergeCell ref="C145:E145"/>
    <mergeCell ref="G145:H145"/>
    <mergeCell ref="C146:E146"/>
    <mergeCell ref="G146:H146"/>
    <mergeCell ref="C147:E147"/>
    <mergeCell ref="C148:E148"/>
    <mergeCell ref="G148:H148"/>
    <mergeCell ref="B219:I219"/>
    <mergeCell ref="B220:E220"/>
    <mergeCell ref="F220:F221"/>
    <mergeCell ref="G220:H221"/>
    <mergeCell ref="I220:I221"/>
    <mergeCell ref="C187:D187"/>
    <mergeCell ref="C175:D175"/>
    <mergeCell ref="C174:D174"/>
    <mergeCell ref="C162:D162"/>
    <mergeCell ref="C163:D163"/>
    <mergeCell ref="C164:D164"/>
    <mergeCell ref="C165:D165"/>
    <mergeCell ref="C166:D166"/>
    <mergeCell ref="C168:D168"/>
    <mergeCell ref="C156:D156"/>
    <mergeCell ref="C157:D157"/>
    <mergeCell ref="C158:D158"/>
    <mergeCell ref="C159:D159"/>
    <mergeCell ref="C160:D160"/>
  </mergeCells>
  <pageMargins left="0.7" right="0.7" top="0.75" bottom="0.75" header="0.3" footer="0.3"/>
  <ignoredErrors>
    <ignoredError sqref="B28:B30 B58:B62 B93:B95 B109:B111 B153:B158 B234:B243" numberStoredAsText="1"/>
    <ignoredError sqref="I30 I59:I60 M60 N58 M94:M95 I94:I95 G94:G95 I111 J110 N110 E182 J29 H93 K111 K153:K167 I168:I171 I17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CA858-14A0-47EB-AC43-E6121071DD53}">
  <dimension ref="A1:L114"/>
  <sheetViews>
    <sheetView showGridLines="0" topLeftCell="A100" workbookViewId="0">
      <selection activeCell="E89" sqref="E89"/>
    </sheetView>
  </sheetViews>
  <sheetFormatPr defaultColWidth="8.86328125" defaultRowHeight="15" x14ac:dyDescent="0.4"/>
  <cols>
    <col min="1" max="1" width="2.86328125" style="2" customWidth="1"/>
    <col min="2" max="2" width="11.73046875" style="1" customWidth="1"/>
    <col min="3" max="3" width="15" style="1" customWidth="1"/>
    <col min="4" max="4" width="11.265625" style="1" customWidth="1"/>
    <col min="5" max="5" width="10.265625" style="1" customWidth="1"/>
    <col min="6" max="6" width="11.265625" style="1" customWidth="1"/>
    <col min="7" max="8" width="10.265625" style="1" customWidth="1"/>
    <col min="9" max="9" width="11.1328125" style="1" customWidth="1"/>
    <col min="10" max="10" width="11.86328125" style="1" customWidth="1"/>
    <col min="11" max="14" width="10.265625" style="1" customWidth="1"/>
    <col min="15" max="16384" width="8.86328125" style="1"/>
  </cols>
  <sheetData>
    <row r="1" spans="2:12" x14ac:dyDescent="0.4">
      <c r="B1" s="9" t="s">
        <v>216</v>
      </c>
      <c r="D1" s="9" t="s">
        <v>274</v>
      </c>
      <c r="E1" s="9"/>
    </row>
    <row r="4" spans="2:12" ht="18" customHeight="1" x14ac:dyDescent="0.4">
      <c r="B4" s="9" t="s">
        <v>207</v>
      </c>
    </row>
    <row r="5" spans="2:12" ht="18" customHeight="1" x14ac:dyDescent="0.4">
      <c r="B5" s="1" t="s">
        <v>203</v>
      </c>
    </row>
    <row r="6" spans="2:12" ht="18" customHeight="1" x14ac:dyDescent="0.4">
      <c r="B6" s="155" t="s">
        <v>7</v>
      </c>
      <c r="C6" s="156"/>
      <c r="D6" s="156"/>
      <c r="E6" s="156"/>
      <c r="F6" s="156"/>
      <c r="G6" s="156"/>
      <c r="H6" s="156"/>
      <c r="I6" s="156"/>
      <c r="J6" s="112" t="s">
        <v>8</v>
      </c>
    </row>
    <row r="7" spans="2:12" ht="18" customHeight="1" x14ac:dyDescent="0.4">
      <c r="B7" s="150" t="s">
        <v>9</v>
      </c>
      <c r="C7" s="152"/>
      <c r="D7" s="152"/>
      <c r="E7" s="153"/>
      <c r="F7" s="204" t="s">
        <v>6</v>
      </c>
      <c r="G7" s="137" t="s">
        <v>0</v>
      </c>
      <c r="H7" s="138"/>
      <c r="I7" s="151" t="s">
        <v>2</v>
      </c>
      <c r="J7" s="151" t="s">
        <v>3</v>
      </c>
    </row>
    <row r="8" spans="2:12" ht="18" customHeight="1" x14ac:dyDescent="0.4">
      <c r="B8" s="31" t="s">
        <v>69</v>
      </c>
      <c r="C8" s="7" t="s">
        <v>70</v>
      </c>
      <c r="D8" s="7"/>
      <c r="E8" s="10"/>
      <c r="F8" s="205"/>
      <c r="G8" s="206"/>
      <c r="H8" s="207"/>
      <c r="I8" s="141"/>
      <c r="J8" s="141"/>
    </row>
    <row r="9" spans="2:12" ht="18" customHeight="1" x14ac:dyDescent="0.4">
      <c r="B9" s="17">
        <v>3000</v>
      </c>
      <c r="C9" s="129" t="str">
        <f>_xlfn.XLOOKUP(B9,'H 12 aanwijzingen'!$A$19:$A$101,'H 12 aanwijzingen'!$B$19:$B$101,"",1)</f>
        <v>Voorraad goederen</v>
      </c>
      <c r="D9" s="130"/>
      <c r="E9" s="131"/>
      <c r="F9" s="94">
        <v>30015</v>
      </c>
      <c r="G9" s="142" t="s">
        <v>235</v>
      </c>
      <c r="H9" s="143"/>
      <c r="I9" s="68"/>
      <c r="J9" s="96">
        <v>270</v>
      </c>
    </row>
    <row r="10" spans="2:12" ht="18" customHeight="1" x14ac:dyDescent="0.4">
      <c r="B10" s="17">
        <v>3200</v>
      </c>
      <c r="C10" s="129" t="str">
        <f>_xlfn.XLOOKUP(B10,'H 12 aanwijzingen'!$A$19:$A$101,'H 12 aanwijzingen'!$B$19:$B$101,"",1)</f>
        <v>Nog te verzenden goederen</v>
      </c>
      <c r="D10" s="130"/>
      <c r="E10" s="131"/>
      <c r="F10" s="94"/>
      <c r="G10" s="142" t="s">
        <v>236</v>
      </c>
      <c r="H10" s="143"/>
      <c r="I10" s="1">
        <v>270</v>
      </c>
      <c r="J10" s="96"/>
    </row>
    <row r="11" spans="2:12" ht="18" customHeight="1" x14ac:dyDescent="0.4">
      <c r="B11" s="83">
        <v>3000</v>
      </c>
      <c r="C11" s="199" t="str">
        <f>_xlfn.XLOOKUP(B11,'H 12 aanwijzingen'!$A$19:$A$101,'H 12 aanwijzingen'!$B$19:$B$101,"",1)</f>
        <v>Voorraad goederen</v>
      </c>
      <c r="D11" s="200"/>
      <c r="E11" s="201"/>
      <c r="F11" s="94">
        <v>30045</v>
      </c>
      <c r="G11" s="142" t="s">
        <v>237</v>
      </c>
      <c r="H11" s="143"/>
      <c r="I11" s="68"/>
      <c r="J11" s="99">
        <v>180</v>
      </c>
    </row>
    <row r="12" spans="2:12" ht="18" customHeight="1" x14ac:dyDescent="0.4">
      <c r="B12" s="86">
        <v>4960</v>
      </c>
      <c r="C12" s="202" t="str">
        <f>_xlfn.XLOOKUP(B12,'H 12 aanwijzingen'!$A$19:$A$101,'H 12 aanwijzingen'!$B$19:$B$101,"",1)</f>
        <v>Voorraadverschillen</v>
      </c>
      <c r="D12" s="202"/>
      <c r="E12" s="202"/>
      <c r="F12" s="94"/>
      <c r="G12" s="97" t="s">
        <v>238</v>
      </c>
      <c r="H12" s="98"/>
      <c r="I12" s="96">
        <v>180</v>
      </c>
      <c r="J12" s="68"/>
    </row>
    <row r="13" spans="2:12" ht="18" customHeight="1" x14ac:dyDescent="0.4">
      <c r="B13" s="20"/>
      <c r="C13" s="8"/>
      <c r="D13" s="8"/>
      <c r="E13" s="8"/>
      <c r="F13" s="21"/>
      <c r="G13" s="22"/>
      <c r="H13" s="22"/>
      <c r="I13" s="23"/>
      <c r="J13" s="24"/>
    </row>
    <row r="14" spans="2:12" ht="37.15" customHeight="1" x14ac:dyDescent="0.4">
      <c r="B14" s="56" t="s">
        <v>128</v>
      </c>
      <c r="C14" s="88" t="s">
        <v>147</v>
      </c>
      <c r="D14" s="60"/>
      <c r="E14" s="210" t="s">
        <v>142</v>
      </c>
      <c r="F14" s="210"/>
      <c r="G14" s="211" t="s">
        <v>260</v>
      </c>
      <c r="H14" s="211"/>
      <c r="I14" s="208" t="s">
        <v>144</v>
      </c>
      <c r="J14" s="208"/>
      <c r="K14" s="209" t="s">
        <v>145</v>
      </c>
      <c r="L14" s="209"/>
    </row>
    <row r="15" spans="2:12" ht="18" customHeight="1" x14ac:dyDescent="0.4">
      <c r="B15" s="57" t="s">
        <v>146</v>
      </c>
      <c r="C15" s="192" t="s">
        <v>174</v>
      </c>
      <c r="D15" s="193"/>
      <c r="E15" s="60" t="s">
        <v>2</v>
      </c>
      <c r="F15" s="60" t="s">
        <v>3</v>
      </c>
      <c r="G15" s="60" t="s">
        <v>2</v>
      </c>
      <c r="H15" s="60" t="s">
        <v>3</v>
      </c>
      <c r="I15" s="60" t="s">
        <v>2</v>
      </c>
      <c r="J15" s="60" t="s">
        <v>3</v>
      </c>
      <c r="K15" s="60" t="s">
        <v>2</v>
      </c>
      <c r="L15" s="60" t="s">
        <v>3</v>
      </c>
    </row>
    <row r="16" spans="2:12" ht="18" customHeight="1" x14ac:dyDescent="0.4">
      <c r="B16" s="61" t="s">
        <v>204</v>
      </c>
      <c r="C16" s="175" t="s">
        <v>35</v>
      </c>
      <c r="D16" s="176"/>
      <c r="E16" s="62">
        <v>78000</v>
      </c>
      <c r="F16" s="62"/>
      <c r="G16" s="62"/>
      <c r="H16" s="62">
        <f>270+180</f>
        <v>450</v>
      </c>
      <c r="I16" s="50"/>
      <c r="J16" s="50"/>
      <c r="K16" s="50">
        <f>E16-H16</f>
        <v>77550</v>
      </c>
      <c r="L16" s="62"/>
    </row>
    <row r="17" spans="2:12" ht="18" customHeight="1" x14ac:dyDescent="0.4">
      <c r="B17" s="61" t="s">
        <v>205</v>
      </c>
      <c r="C17" s="175" t="s">
        <v>89</v>
      </c>
      <c r="D17" s="176"/>
      <c r="E17" s="62"/>
      <c r="F17" s="62">
        <v>1250</v>
      </c>
      <c r="G17" s="62">
        <v>270</v>
      </c>
      <c r="H17" s="62"/>
      <c r="I17" s="50"/>
      <c r="J17" s="50"/>
      <c r="K17" s="50"/>
      <c r="L17" s="50">
        <f>F17-G17</f>
        <v>980</v>
      </c>
    </row>
    <row r="18" spans="2:12" ht="18" customHeight="1" x14ac:dyDescent="0.4">
      <c r="B18" s="61" t="s">
        <v>206</v>
      </c>
      <c r="C18" s="175" t="s">
        <v>47</v>
      </c>
      <c r="D18" s="176"/>
      <c r="E18" s="62"/>
      <c r="F18" s="62"/>
      <c r="G18" s="62">
        <v>180</v>
      </c>
      <c r="H18" s="62"/>
      <c r="I18" s="50">
        <v>180</v>
      </c>
      <c r="J18" s="50"/>
      <c r="K18" s="50"/>
      <c r="L18" s="50"/>
    </row>
    <row r="19" spans="2:12" ht="18" customHeight="1" x14ac:dyDescent="0.4"/>
    <row r="21" spans="2:12" ht="18" customHeight="1" x14ac:dyDescent="0.4">
      <c r="B21" s="9" t="s">
        <v>211</v>
      </c>
    </row>
    <row r="22" spans="2:12" ht="18" customHeight="1" x14ac:dyDescent="0.4">
      <c r="B22" s="1" t="s">
        <v>203</v>
      </c>
    </row>
    <row r="23" spans="2:12" ht="18" customHeight="1" x14ac:dyDescent="0.4">
      <c r="B23" s="1" t="s">
        <v>138</v>
      </c>
      <c r="C23" s="13"/>
      <c r="D23" s="13"/>
      <c r="E23" s="14"/>
      <c r="F23" s="13"/>
      <c r="G23" s="15"/>
      <c r="H23" s="15"/>
      <c r="I23" s="26"/>
      <c r="J23" s="16"/>
    </row>
    <row r="24" spans="2:12" ht="18" customHeight="1" x14ac:dyDescent="0.4">
      <c r="B24" s="146" t="s">
        <v>9</v>
      </c>
      <c r="C24" s="147"/>
      <c r="D24" s="147"/>
      <c r="E24" s="148"/>
      <c r="F24" s="149" t="s">
        <v>6</v>
      </c>
      <c r="G24" s="135" t="s">
        <v>0</v>
      </c>
      <c r="H24" s="136"/>
      <c r="I24" s="139" t="s">
        <v>2</v>
      </c>
      <c r="J24" s="140" t="s">
        <v>3</v>
      </c>
    </row>
    <row r="25" spans="2:12" ht="18" customHeight="1" x14ac:dyDescent="0.4">
      <c r="B25" s="31" t="s">
        <v>69</v>
      </c>
      <c r="C25" s="7" t="s">
        <v>70</v>
      </c>
      <c r="D25" s="7"/>
      <c r="E25" s="10"/>
      <c r="F25" s="150"/>
      <c r="G25" s="137"/>
      <c r="H25" s="138"/>
      <c r="I25" s="139"/>
      <c r="J25" s="141"/>
    </row>
    <row r="26" spans="2:12" ht="18" customHeight="1" x14ac:dyDescent="0.4">
      <c r="B26" s="17">
        <v>4200</v>
      </c>
      <c r="C26" s="129" t="str">
        <f>_xlfn.XLOOKUP(B26,'H 12 aanwijzingen'!$A$19:$A$101,'H 12 aanwijzingen'!$B$19:$B$101,"",1)</f>
        <v>Huurkosten</v>
      </c>
      <c r="D26" s="130"/>
      <c r="E26" s="131"/>
      <c r="F26" s="18"/>
      <c r="G26" s="198" t="s">
        <v>239</v>
      </c>
      <c r="H26" s="198"/>
      <c r="I26" s="68">
        <v>625</v>
      </c>
      <c r="J26" s="96"/>
    </row>
    <row r="27" spans="2:12" ht="18" customHeight="1" x14ac:dyDescent="0.4">
      <c r="B27" s="17">
        <v>1260</v>
      </c>
      <c r="C27" s="129" t="str">
        <f>_xlfn.XLOOKUP(B27,'H 12 aanwijzingen'!$A$19:$A$101,'H 12 aanwijzingen'!$B$19:$B$101,"",1)</f>
        <v>Vooruitontvangen bedragen</v>
      </c>
      <c r="D27" s="130"/>
      <c r="E27" s="131"/>
      <c r="F27" s="18"/>
      <c r="G27" s="198" t="s">
        <v>239</v>
      </c>
      <c r="H27" s="198"/>
      <c r="I27" s="68"/>
      <c r="J27" s="96">
        <v>625</v>
      </c>
    </row>
    <row r="28" spans="2:12" ht="18" customHeight="1" x14ac:dyDescent="0.4">
      <c r="B28" s="20"/>
      <c r="C28" s="8"/>
      <c r="D28" s="8"/>
      <c r="E28" s="8"/>
      <c r="F28" s="21"/>
      <c r="G28" s="25"/>
      <c r="H28" s="25"/>
      <c r="I28" s="23"/>
      <c r="J28" s="24"/>
    </row>
    <row r="29" spans="2:12" ht="18" customHeight="1" x14ac:dyDescent="0.4">
      <c r="B29" s="20" t="s">
        <v>139</v>
      </c>
      <c r="C29" s="8"/>
      <c r="D29" s="8"/>
      <c r="E29" s="8"/>
      <c r="F29" s="21"/>
      <c r="G29" s="25"/>
      <c r="H29" s="25"/>
      <c r="I29" s="23"/>
      <c r="J29" s="24"/>
    </row>
    <row r="30" spans="2:12" ht="18" customHeight="1" x14ac:dyDescent="0.4">
      <c r="B30" s="155" t="s">
        <v>7</v>
      </c>
      <c r="C30" s="156"/>
      <c r="D30" s="156"/>
      <c r="E30" s="156"/>
      <c r="F30" s="156"/>
      <c r="G30" s="156"/>
      <c r="H30" s="156"/>
      <c r="I30" s="156"/>
      <c r="J30" s="112" t="s">
        <v>8</v>
      </c>
    </row>
    <row r="31" spans="2:12" ht="18" customHeight="1" x14ac:dyDescent="0.4">
      <c r="B31" s="146" t="s">
        <v>9</v>
      </c>
      <c r="C31" s="147"/>
      <c r="D31" s="147"/>
      <c r="E31" s="148"/>
      <c r="F31" s="149" t="s">
        <v>6</v>
      </c>
      <c r="G31" s="135" t="s">
        <v>0</v>
      </c>
      <c r="H31" s="136"/>
      <c r="I31" s="139" t="s">
        <v>2</v>
      </c>
      <c r="J31" s="140" t="s">
        <v>3</v>
      </c>
    </row>
    <row r="32" spans="2:12" ht="18" customHeight="1" x14ac:dyDescent="0.4">
      <c r="B32" s="31" t="s">
        <v>69</v>
      </c>
      <c r="C32" s="7" t="s">
        <v>70</v>
      </c>
      <c r="D32" s="7"/>
      <c r="E32" s="10"/>
      <c r="F32" s="150"/>
      <c r="G32" s="137"/>
      <c r="H32" s="138"/>
      <c r="I32" s="139"/>
      <c r="J32" s="141"/>
    </row>
    <row r="33" spans="2:12" ht="18" customHeight="1" x14ac:dyDescent="0.4">
      <c r="B33" s="17">
        <v>4200</v>
      </c>
      <c r="C33" s="129" t="str">
        <f>_xlfn.XLOOKUP(B33,'H 12 aanwijzingen'!$A$19:$A$101,'H 12 aanwijzingen'!$B$19:$B$101,"",1)</f>
        <v>Huurkosten</v>
      </c>
      <c r="D33" s="130"/>
      <c r="E33" s="131"/>
      <c r="F33" s="18"/>
      <c r="G33" s="198" t="s">
        <v>239</v>
      </c>
      <c r="H33" s="198"/>
      <c r="J33" s="68">
        <v>625</v>
      </c>
    </row>
    <row r="34" spans="2:12" ht="18" customHeight="1" x14ac:dyDescent="0.4">
      <c r="B34" s="17">
        <v>1260</v>
      </c>
      <c r="C34" s="129" t="str">
        <f>_xlfn.XLOOKUP(B34,'H 12 aanwijzingen'!$A$19:$A$101,'H 12 aanwijzingen'!$B$19:$B$101,"",1)</f>
        <v>Vooruitontvangen bedragen</v>
      </c>
      <c r="D34" s="130"/>
      <c r="E34" s="131"/>
      <c r="F34" s="18"/>
      <c r="G34" s="198" t="s">
        <v>239</v>
      </c>
      <c r="H34" s="198"/>
      <c r="I34" s="96">
        <v>625</v>
      </c>
      <c r="J34" s="68"/>
    </row>
    <row r="35" spans="2:12" ht="18" customHeight="1" x14ac:dyDescent="0.4"/>
    <row r="36" spans="2:12" ht="18" customHeight="1" x14ac:dyDescent="0.4">
      <c r="B36" s="1" t="s">
        <v>140</v>
      </c>
    </row>
    <row r="37" spans="2:12" ht="18" customHeight="1" x14ac:dyDescent="0.4">
      <c r="B37" s="155" t="s">
        <v>7</v>
      </c>
      <c r="C37" s="156"/>
      <c r="D37" s="156"/>
      <c r="E37" s="156"/>
      <c r="F37" s="156"/>
      <c r="G37" s="156"/>
      <c r="H37" s="156"/>
      <c r="I37" s="156"/>
      <c r="J37" s="112" t="s">
        <v>8</v>
      </c>
    </row>
    <row r="38" spans="2:12" ht="18" customHeight="1" x14ac:dyDescent="0.4">
      <c r="B38" s="146" t="s">
        <v>9</v>
      </c>
      <c r="C38" s="147"/>
      <c r="D38" s="147"/>
      <c r="E38" s="148"/>
      <c r="F38" s="149" t="s">
        <v>6</v>
      </c>
      <c r="G38" s="135" t="s">
        <v>0</v>
      </c>
      <c r="H38" s="136"/>
      <c r="I38" s="139" t="s">
        <v>2</v>
      </c>
      <c r="J38" s="140" t="s">
        <v>3</v>
      </c>
    </row>
    <row r="39" spans="2:12" ht="18" customHeight="1" x14ac:dyDescent="0.4">
      <c r="B39" s="31" t="s">
        <v>69</v>
      </c>
      <c r="C39" s="7" t="s">
        <v>70</v>
      </c>
      <c r="D39" s="7"/>
      <c r="E39" s="10"/>
      <c r="F39" s="150"/>
      <c r="G39" s="137"/>
      <c r="H39" s="138"/>
      <c r="I39" s="139"/>
      <c r="J39" s="141"/>
    </row>
    <row r="40" spans="2:12" ht="18" customHeight="1" x14ac:dyDescent="0.4">
      <c r="B40" s="17">
        <v>4200</v>
      </c>
      <c r="C40" s="129" t="str">
        <f>_xlfn.XLOOKUP(B40,'H 12 aanwijzingen'!$A$19:$A$101,'H 12 aanwijzingen'!$B$19:$B$101,"",1)</f>
        <v>Huurkosten</v>
      </c>
      <c r="D40" s="130"/>
      <c r="E40" s="131"/>
      <c r="F40" s="18"/>
      <c r="G40" s="198" t="s">
        <v>239</v>
      </c>
      <c r="H40" s="198"/>
      <c r="I40" s="68">
        <v>625</v>
      </c>
      <c r="J40" s="96"/>
    </row>
    <row r="41" spans="2:12" ht="18" customHeight="1" x14ac:dyDescent="0.4">
      <c r="B41" s="17">
        <v>1240</v>
      </c>
      <c r="C41" s="129" t="str">
        <f>_xlfn.XLOOKUP(B41,'H 12 aanwijzingen'!$A$19:$A$101,'H 12 aanwijzingen'!$B$19:$B$101,"",1)</f>
        <v>Vooruitbetaalde bedragen</v>
      </c>
      <c r="D41" s="130"/>
      <c r="E41" s="131"/>
      <c r="F41" s="18"/>
      <c r="G41" s="198" t="s">
        <v>239</v>
      </c>
      <c r="H41" s="198"/>
      <c r="I41" s="68"/>
      <c r="J41" s="96">
        <v>625</v>
      </c>
    </row>
    <row r="42" spans="2:12" ht="18" customHeight="1" x14ac:dyDescent="0.4">
      <c r="B42" s="14"/>
      <c r="C42" s="13"/>
      <c r="D42" s="81"/>
      <c r="E42" s="81"/>
      <c r="F42" s="82"/>
    </row>
    <row r="43" spans="2:12" ht="36.75" customHeight="1" x14ac:dyDescent="0.4">
      <c r="B43" s="56" t="s">
        <v>128</v>
      </c>
      <c r="C43" s="58" t="s">
        <v>147</v>
      </c>
      <c r="D43" s="66"/>
      <c r="E43" s="210" t="s">
        <v>142</v>
      </c>
      <c r="F43" s="210"/>
      <c r="G43" s="194" t="s">
        <v>260</v>
      </c>
      <c r="H43" s="195"/>
      <c r="I43" s="208" t="s">
        <v>144</v>
      </c>
      <c r="J43" s="208"/>
      <c r="K43" s="209" t="s">
        <v>145</v>
      </c>
      <c r="L43" s="209"/>
    </row>
    <row r="44" spans="2:12" ht="18" customHeight="1" x14ac:dyDescent="0.4">
      <c r="B44" s="57" t="s">
        <v>146</v>
      </c>
      <c r="C44" s="192" t="s">
        <v>174</v>
      </c>
      <c r="D44" s="193"/>
      <c r="E44" s="60" t="s">
        <v>2</v>
      </c>
      <c r="F44" s="60" t="s">
        <v>3</v>
      </c>
      <c r="G44" s="60" t="s">
        <v>2</v>
      </c>
      <c r="H44" s="60" t="s">
        <v>3</v>
      </c>
      <c r="I44" s="60" t="s">
        <v>2</v>
      </c>
      <c r="J44" s="60" t="s">
        <v>3</v>
      </c>
      <c r="K44" s="60" t="s">
        <v>2</v>
      </c>
      <c r="L44" s="60" t="s">
        <v>3</v>
      </c>
    </row>
    <row r="45" spans="2:12" ht="18" customHeight="1" x14ac:dyDescent="0.4">
      <c r="B45" s="61" t="s">
        <v>208</v>
      </c>
      <c r="C45" s="175" t="s">
        <v>24</v>
      </c>
      <c r="D45" s="176"/>
      <c r="E45" s="62">
        <v>1550</v>
      </c>
      <c r="F45" s="62"/>
      <c r="G45" s="62"/>
      <c r="H45" s="62">
        <v>625</v>
      </c>
      <c r="I45" s="50"/>
      <c r="J45" s="50"/>
      <c r="K45" s="50">
        <v>925</v>
      </c>
      <c r="L45" s="62"/>
    </row>
    <row r="46" spans="2:12" ht="18" customHeight="1" x14ac:dyDescent="0.4">
      <c r="B46" s="61" t="s">
        <v>209</v>
      </c>
      <c r="C46" s="175" t="s">
        <v>25</v>
      </c>
      <c r="D46" s="176"/>
      <c r="E46" s="62"/>
      <c r="F46" s="62">
        <v>1625</v>
      </c>
      <c r="G46" s="62">
        <v>625</v>
      </c>
      <c r="H46" s="62"/>
      <c r="I46" s="50"/>
      <c r="J46" s="50"/>
      <c r="K46" s="50"/>
      <c r="L46" s="50">
        <v>1000</v>
      </c>
    </row>
    <row r="47" spans="2:12" ht="18" customHeight="1" x14ac:dyDescent="0.4">
      <c r="B47" s="61" t="s">
        <v>210</v>
      </c>
      <c r="C47" s="175" t="s">
        <v>40</v>
      </c>
      <c r="D47" s="176"/>
      <c r="E47" s="62">
        <v>7500</v>
      </c>
      <c r="F47" s="62"/>
      <c r="G47" s="62">
        <v>625</v>
      </c>
      <c r="H47" s="62">
        <v>625</v>
      </c>
      <c r="I47" s="50">
        <v>7500</v>
      </c>
      <c r="J47" s="50"/>
      <c r="K47" s="50"/>
      <c r="L47" s="50"/>
    </row>
    <row r="48" spans="2:12" ht="18" customHeight="1" x14ac:dyDescent="0.4"/>
    <row r="49" spans="2:10" ht="18" customHeight="1" x14ac:dyDescent="0.4"/>
    <row r="50" spans="2:10" ht="18" customHeight="1" x14ac:dyDescent="0.4">
      <c r="B50" s="9" t="s">
        <v>212</v>
      </c>
    </row>
    <row r="51" spans="2:10" ht="18" customHeight="1" x14ac:dyDescent="0.4">
      <c r="B51" s="1" t="s">
        <v>256</v>
      </c>
    </row>
    <row r="52" spans="2:10" ht="18" customHeight="1" x14ac:dyDescent="0.4">
      <c r="B52" s="155" t="s">
        <v>7</v>
      </c>
      <c r="C52" s="156"/>
      <c r="D52" s="156"/>
      <c r="E52" s="156"/>
      <c r="F52" s="156"/>
      <c r="G52" s="156"/>
      <c r="H52" s="156"/>
      <c r="I52" s="156"/>
      <c r="J52" s="112" t="s">
        <v>8</v>
      </c>
    </row>
    <row r="53" spans="2:10" ht="18" customHeight="1" x14ac:dyDescent="0.4">
      <c r="B53" s="146" t="s">
        <v>9</v>
      </c>
      <c r="C53" s="147"/>
      <c r="D53" s="147"/>
      <c r="E53" s="148"/>
      <c r="F53" s="149" t="s">
        <v>6</v>
      </c>
      <c r="G53" s="135" t="s">
        <v>0</v>
      </c>
      <c r="H53" s="136"/>
      <c r="I53" s="139" t="s">
        <v>2</v>
      </c>
      <c r="J53" s="140" t="s">
        <v>3</v>
      </c>
    </row>
    <row r="54" spans="2:10" ht="18" customHeight="1" x14ac:dyDescent="0.4">
      <c r="B54" s="31" t="s">
        <v>69</v>
      </c>
      <c r="C54" s="7" t="s">
        <v>70</v>
      </c>
      <c r="D54" s="7"/>
      <c r="E54" s="10"/>
      <c r="F54" s="150"/>
      <c r="G54" s="137"/>
      <c r="H54" s="138"/>
      <c r="I54" s="139"/>
      <c r="J54" s="141"/>
    </row>
    <row r="55" spans="2:10" ht="18" customHeight="1" x14ac:dyDescent="0.4">
      <c r="B55" s="17">
        <v>4100</v>
      </c>
      <c r="C55" s="129" t="str">
        <f>_xlfn.XLOOKUP(B55,'H 12 aanwijzingen'!$A$19:$A$101,'H 12 aanwijzingen'!$B$19:$B$101,"",1)</f>
        <v>Afschrijvingskosten vaste activa</v>
      </c>
      <c r="D55" s="130"/>
      <c r="E55" s="131"/>
      <c r="F55" s="18"/>
      <c r="G55" s="198" t="s">
        <v>257</v>
      </c>
      <c r="H55" s="198"/>
      <c r="I55" s="62">
        <v>1125</v>
      </c>
      <c r="J55" s="96"/>
    </row>
    <row r="56" spans="2:10" ht="18" customHeight="1" x14ac:dyDescent="0.4">
      <c r="B56" s="17">
        <v>210</v>
      </c>
      <c r="C56" s="129" t="str">
        <f>_xlfn.XLOOKUP(B56,'H 12 aanwijzingen'!$A$19:$A$101,'H 12 aanwijzingen'!$B$19:$B$101,"",1)</f>
        <v>Cumulatieve afschrijving gebouw</v>
      </c>
      <c r="D56" s="130"/>
      <c r="E56" s="131"/>
      <c r="F56" s="18"/>
      <c r="G56" s="203">
        <v>45627</v>
      </c>
      <c r="H56" s="198"/>
      <c r="I56" s="62"/>
      <c r="J56" s="96">
        <v>1125</v>
      </c>
    </row>
    <row r="57" spans="2:10" ht="18" customHeight="1" x14ac:dyDescent="0.4">
      <c r="B57" s="1" t="s">
        <v>240</v>
      </c>
    </row>
    <row r="58" spans="2:10" ht="18" customHeight="1" x14ac:dyDescent="0.4"/>
    <row r="59" spans="2:10" ht="18" customHeight="1" x14ac:dyDescent="0.4">
      <c r="B59" s="9" t="s">
        <v>214</v>
      </c>
    </row>
    <row r="60" spans="2:10" ht="18" customHeight="1" x14ac:dyDescent="0.4">
      <c r="B60" s="1" t="s">
        <v>138</v>
      </c>
      <c r="C60" s="13"/>
      <c r="D60" s="13"/>
      <c r="E60" s="14"/>
      <c r="F60" s="13"/>
      <c r="G60" s="15"/>
      <c r="H60" s="15"/>
      <c r="I60" s="26"/>
      <c r="J60" s="16"/>
    </row>
    <row r="61" spans="2:10" ht="18" customHeight="1" x14ac:dyDescent="0.4">
      <c r="B61" s="146" t="s">
        <v>9</v>
      </c>
      <c r="C61" s="147"/>
      <c r="D61" s="147"/>
      <c r="E61" s="148"/>
      <c r="F61" s="149" t="s">
        <v>6</v>
      </c>
      <c r="G61" s="135" t="s">
        <v>0</v>
      </c>
      <c r="H61" s="136"/>
      <c r="I61" s="139" t="s">
        <v>2</v>
      </c>
      <c r="J61" s="140" t="s">
        <v>3</v>
      </c>
    </row>
    <row r="62" spans="2:10" ht="18" customHeight="1" x14ac:dyDescent="0.4">
      <c r="B62" s="31" t="s">
        <v>69</v>
      </c>
      <c r="C62" s="7" t="s">
        <v>70</v>
      </c>
      <c r="D62" s="7"/>
      <c r="E62" s="10"/>
      <c r="F62" s="150"/>
      <c r="G62" s="137"/>
      <c r="H62" s="138"/>
      <c r="I62" s="139"/>
      <c r="J62" s="141"/>
    </row>
    <row r="63" spans="2:10" ht="18" customHeight="1" x14ac:dyDescent="0.4">
      <c r="B63" s="17">
        <v>700</v>
      </c>
      <c r="C63" s="129" t="str">
        <f>_xlfn.XLOOKUP(B63,'H 12 aanwijzingen'!$A$19:$A$101,'H 12 aanwijzingen'!$B$19:$B$101,"",1)</f>
        <v>Hypothecaire lening</v>
      </c>
      <c r="D63" s="130"/>
      <c r="E63" s="131"/>
      <c r="F63" s="18"/>
      <c r="G63" s="198" t="s">
        <v>241</v>
      </c>
      <c r="H63" s="198"/>
      <c r="I63" s="62">
        <v>53900</v>
      </c>
      <c r="J63" s="96"/>
    </row>
    <row r="64" spans="2:10" ht="18" customHeight="1" x14ac:dyDescent="0.4">
      <c r="B64" s="17">
        <v>1050</v>
      </c>
      <c r="C64" s="129" t="str">
        <f>_xlfn.XLOOKUP(B64,'H 12 aanwijzingen'!$A$19:$A$101,'H 12 aanwijzingen'!$B$19:$B$101,"",1)</f>
        <v>Rabobank</v>
      </c>
      <c r="D64" s="130"/>
      <c r="E64" s="131"/>
      <c r="F64" s="18"/>
      <c r="G64" s="198" t="s">
        <v>241</v>
      </c>
      <c r="H64" s="198"/>
      <c r="I64" s="68"/>
      <c r="J64" s="96">
        <v>53900</v>
      </c>
    </row>
    <row r="65" spans="2:10" ht="18" customHeight="1" x14ac:dyDescent="0.4">
      <c r="B65" s="20"/>
      <c r="C65" s="8"/>
      <c r="D65" s="8"/>
      <c r="E65" s="8"/>
      <c r="F65" s="21"/>
      <c r="G65" s="25"/>
      <c r="H65" s="25"/>
      <c r="I65" s="23"/>
      <c r="J65" s="24"/>
    </row>
    <row r="66" spans="2:10" ht="18" customHeight="1" x14ac:dyDescent="0.4">
      <c r="B66" s="20" t="s">
        <v>139</v>
      </c>
      <c r="C66" s="8"/>
      <c r="D66" s="8"/>
      <c r="E66" s="8"/>
      <c r="F66" s="21"/>
      <c r="G66" s="25"/>
      <c r="H66" s="25"/>
      <c r="I66" s="23"/>
      <c r="J66" s="24"/>
    </row>
    <row r="67" spans="2:10" ht="18" customHeight="1" x14ac:dyDescent="0.4">
      <c r="B67" s="155" t="s">
        <v>7</v>
      </c>
      <c r="C67" s="156"/>
      <c r="D67" s="156"/>
      <c r="E67" s="156"/>
      <c r="F67" s="156"/>
      <c r="G67" s="156"/>
      <c r="H67" s="156"/>
      <c r="I67" s="156"/>
      <c r="J67" s="112" t="s">
        <v>8</v>
      </c>
    </row>
    <row r="68" spans="2:10" ht="18" customHeight="1" x14ac:dyDescent="0.4">
      <c r="B68" s="146" t="s">
        <v>9</v>
      </c>
      <c r="C68" s="147"/>
      <c r="D68" s="147"/>
      <c r="E68" s="148"/>
      <c r="F68" s="149" t="s">
        <v>6</v>
      </c>
      <c r="G68" s="135" t="s">
        <v>0</v>
      </c>
      <c r="H68" s="136"/>
      <c r="I68" s="139" t="s">
        <v>2</v>
      </c>
      <c r="J68" s="140" t="s">
        <v>3</v>
      </c>
    </row>
    <row r="69" spans="2:10" ht="18" customHeight="1" x14ac:dyDescent="0.4">
      <c r="B69" s="31" t="s">
        <v>69</v>
      </c>
      <c r="C69" s="7" t="s">
        <v>70</v>
      </c>
      <c r="D69" s="7"/>
      <c r="E69" s="10"/>
      <c r="F69" s="150"/>
      <c r="G69" s="137"/>
      <c r="H69" s="138"/>
      <c r="I69" s="139"/>
      <c r="J69" s="141"/>
    </row>
    <row r="70" spans="2:10" ht="18" customHeight="1" x14ac:dyDescent="0.4">
      <c r="B70" s="17">
        <v>700</v>
      </c>
      <c r="C70" s="129" t="str">
        <f>_xlfn.XLOOKUP(B70,'H 12 aanwijzingen'!$A$19:$A$101,'H 12 aanwijzingen'!$B$19:$B$101,"",1)</f>
        <v>Hypothecaire lening</v>
      </c>
      <c r="D70" s="130"/>
      <c r="E70" s="131"/>
      <c r="F70" s="18"/>
      <c r="G70" s="198" t="s">
        <v>241</v>
      </c>
      <c r="H70" s="198"/>
      <c r="J70" s="68">
        <v>53900</v>
      </c>
    </row>
    <row r="71" spans="2:10" ht="18" customHeight="1" x14ac:dyDescent="0.4">
      <c r="B71" s="17">
        <v>1050</v>
      </c>
      <c r="C71" s="129" t="str">
        <f>_xlfn.XLOOKUP(B71,'H 12 aanwijzingen'!$A$19:$A$101,'H 12 aanwijzingen'!$B$19:$B$101,"",1)</f>
        <v>Rabobank</v>
      </c>
      <c r="D71" s="130"/>
      <c r="E71" s="131"/>
      <c r="F71" s="18"/>
      <c r="G71" s="198" t="s">
        <v>241</v>
      </c>
      <c r="H71" s="198"/>
      <c r="I71" s="96">
        <v>53900</v>
      </c>
      <c r="J71" s="68"/>
    </row>
    <row r="72" spans="2:10" ht="18" customHeight="1" x14ac:dyDescent="0.4"/>
    <row r="73" spans="2:10" ht="18" customHeight="1" x14ac:dyDescent="0.4">
      <c r="B73" s="1" t="s">
        <v>140</v>
      </c>
    </row>
    <row r="74" spans="2:10" ht="18" customHeight="1" x14ac:dyDescent="0.4">
      <c r="B74" s="155" t="s">
        <v>7</v>
      </c>
      <c r="C74" s="156"/>
      <c r="D74" s="156"/>
      <c r="E74" s="156"/>
      <c r="F74" s="156"/>
      <c r="G74" s="156"/>
      <c r="H74" s="156"/>
      <c r="I74" s="156"/>
      <c r="J74" s="112" t="s">
        <v>8</v>
      </c>
    </row>
    <row r="75" spans="2:10" ht="18" customHeight="1" x14ac:dyDescent="0.4">
      <c r="B75" s="146" t="s">
        <v>9</v>
      </c>
      <c r="C75" s="147"/>
      <c r="D75" s="147"/>
      <c r="E75" s="148"/>
      <c r="F75" s="149" t="s">
        <v>6</v>
      </c>
      <c r="G75" s="135" t="s">
        <v>0</v>
      </c>
      <c r="H75" s="136"/>
      <c r="I75" s="139" t="s">
        <v>2</v>
      </c>
      <c r="J75" s="140" t="s">
        <v>3</v>
      </c>
    </row>
    <row r="76" spans="2:10" ht="18" customHeight="1" x14ac:dyDescent="0.4">
      <c r="B76" s="31" t="s">
        <v>69</v>
      </c>
      <c r="C76" s="7" t="s">
        <v>70</v>
      </c>
      <c r="D76" s="7"/>
      <c r="E76" s="10"/>
      <c r="F76" s="150"/>
      <c r="G76" s="137"/>
      <c r="H76" s="138"/>
      <c r="I76" s="139"/>
      <c r="J76" s="141"/>
    </row>
    <row r="77" spans="2:10" ht="18" customHeight="1" x14ac:dyDescent="0.4">
      <c r="B77" s="17">
        <v>700</v>
      </c>
      <c r="C77" s="129" t="str">
        <f>_xlfn.XLOOKUP(B77,'H 12 aanwijzingen'!$A$19:$A$101,'H 12 aanwijzingen'!$B$19:$B$101,"",1)</f>
        <v>Hypothecaire lening</v>
      </c>
      <c r="D77" s="130"/>
      <c r="E77" s="131"/>
      <c r="F77" s="18"/>
      <c r="G77" s="198" t="s">
        <v>242</v>
      </c>
      <c r="H77" s="198"/>
      <c r="I77" s="62">
        <v>35000</v>
      </c>
      <c r="J77" s="96"/>
    </row>
    <row r="78" spans="2:10" ht="18" customHeight="1" x14ac:dyDescent="0.4">
      <c r="B78" s="83">
        <v>1280</v>
      </c>
      <c r="C78" s="199" t="str">
        <f>_xlfn.XLOOKUP(B78,'H 12 aanwijzingen'!$A$19:$A$101,'H 12 aanwijzingen'!$B$19:$B$101,"",1)</f>
        <v>Nog te betalen bedragen</v>
      </c>
      <c r="D78" s="200"/>
      <c r="E78" s="201"/>
      <c r="F78" s="84"/>
      <c r="G78" s="142" t="s">
        <v>243</v>
      </c>
      <c r="H78" s="143"/>
      <c r="I78" s="62">
        <v>18900</v>
      </c>
      <c r="J78" s="96"/>
    </row>
    <row r="79" spans="2:10" ht="18" customHeight="1" x14ac:dyDescent="0.4">
      <c r="B79" s="80">
        <v>1050</v>
      </c>
      <c r="C79" s="202" t="str">
        <f>_xlfn.XLOOKUP(B79,'H 12 aanwijzingen'!$A$19:$A$101,'H 12 aanwijzingen'!$B$19:$B$101,"",1)</f>
        <v>Rabobank</v>
      </c>
      <c r="D79" s="202"/>
      <c r="E79" s="202"/>
      <c r="F79" s="68"/>
      <c r="G79" s="198" t="s">
        <v>241</v>
      </c>
      <c r="H79" s="198"/>
      <c r="I79" s="62"/>
      <c r="J79" s="96">
        <v>53900</v>
      </c>
    </row>
    <row r="80" spans="2:10" ht="18" customHeight="1" x14ac:dyDescent="0.4">
      <c r="B80" s="1" t="s">
        <v>213</v>
      </c>
    </row>
    <row r="81" spans="2:10" ht="18" customHeight="1" x14ac:dyDescent="0.4">
      <c r="B81" s="155" t="s">
        <v>7</v>
      </c>
      <c r="C81" s="156"/>
      <c r="D81" s="156"/>
      <c r="E81" s="156"/>
      <c r="F81" s="156"/>
      <c r="G81" s="156"/>
      <c r="H81" s="156"/>
      <c r="I81" s="156"/>
      <c r="J81" s="112" t="s">
        <v>8</v>
      </c>
    </row>
    <row r="82" spans="2:10" ht="18" customHeight="1" x14ac:dyDescent="0.4">
      <c r="B82" s="146" t="s">
        <v>9</v>
      </c>
      <c r="C82" s="147"/>
      <c r="D82" s="147"/>
      <c r="E82" s="148"/>
      <c r="F82" s="149" t="s">
        <v>6</v>
      </c>
      <c r="G82" s="135" t="s">
        <v>0</v>
      </c>
      <c r="H82" s="136"/>
      <c r="I82" s="139" t="s">
        <v>2</v>
      </c>
      <c r="J82" s="140" t="s">
        <v>3</v>
      </c>
    </row>
    <row r="83" spans="2:10" ht="18" customHeight="1" x14ac:dyDescent="0.4">
      <c r="B83" s="31" t="s">
        <v>69</v>
      </c>
      <c r="C83" s="7" t="s">
        <v>70</v>
      </c>
      <c r="D83" s="7"/>
      <c r="E83" s="10"/>
      <c r="F83" s="150"/>
      <c r="G83" s="137"/>
      <c r="H83" s="138"/>
      <c r="I83" s="139"/>
      <c r="J83" s="141"/>
    </row>
    <row r="84" spans="2:10" ht="18" customHeight="1" x14ac:dyDescent="0.4">
      <c r="B84" s="83">
        <v>9100</v>
      </c>
      <c r="C84" s="199" t="str">
        <f>_xlfn.XLOOKUP(B84,'H 12 aanwijzingen'!$A$19:$A$101,'H 12 aanwijzingen'!$B$19:$B$101,"",1)</f>
        <v>Interestkosten</v>
      </c>
      <c r="D84" s="200"/>
      <c r="E84" s="201"/>
      <c r="F84" s="198" t="s">
        <v>244</v>
      </c>
      <c r="G84" s="198"/>
      <c r="H84" s="62">
        <v>2975</v>
      </c>
      <c r="I84" s="96"/>
      <c r="J84" s="85"/>
    </row>
    <row r="85" spans="2:10" ht="18" customHeight="1" x14ac:dyDescent="0.4">
      <c r="B85" s="86">
        <v>1280</v>
      </c>
      <c r="C85" s="202" t="str">
        <f>_xlfn.XLOOKUP(B85,'H 12 aanwijzingen'!$A$19:$A$101,'H 12 aanwijzingen'!$B$19:$B$101,"",1)</f>
        <v>Nog te betalen bedragen</v>
      </c>
      <c r="D85" s="202"/>
      <c r="E85" s="202"/>
      <c r="F85" s="142" t="s">
        <v>244</v>
      </c>
      <c r="G85" s="143"/>
      <c r="H85" s="62"/>
      <c r="I85" s="62">
        <v>2975</v>
      </c>
      <c r="J85" s="11"/>
    </row>
    <row r="86" spans="2:10" x14ac:dyDescent="0.4">
      <c r="B86" s="1" t="s">
        <v>258</v>
      </c>
      <c r="C86" s="8"/>
      <c r="D86" s="8"/>
      <c r="E86" s="8"/>
      <c r="F86" s="21"/>
      <c r="G86" s="22"/>
      <c r="H86" s="22"/>
      <c r="I86" s="23"/>
      <c r="J86" s="24"/>
    </row>
    <row r="87" spans="2:10" x14ac:dyDescent="0.4">
      <c r="B87" s="1" t="s">
        <v>259</v>
      </c>
      <c r="C87" s="8"/>
      <c r="D87" s="8"/>
      <c r="E87" s="8"/>
      <c r="F87" s="21"/>
      <c r="G87" s="22"/>
      <c r="H87" s="22"/>
      <c r="I87" s="23"/>
      <c r="J87" s="24"/>
    </row>
    <row r="88" spans="2:10" x14ac:dyDescent="0.4">
      <c r="B88" s="1" t="s">
        <v>245</v>
      </c>
      <c r="C88" s="8"/>
      <c r="D88" s="8"/>
      <c r="E88" s="8"/>
      <c r="F88" s="21"/>
      <c r="G88" s="22"/>
      <c r="H88" s="22"/>
      <c r="I88" s="23"/>
      <c r="J88" s="24"/>
    </row>
    <row r="89" spans="2:10" x14ac:dyDescent="0.4">
      <c r="B89" s="20"/>
      <c r="C89" s="8"/>
      <c r="D89" s="8"/>
      <c r="E89" s="8"/>
      <c r="F89" s="21"/>
      <c r="G89" s="22"/>
      <c r="H89" s="22"/>
      <c r="I89" s="23"/>
      <c r="J89" s="24"/>
    </row>
    <row r="91" spans="2:10" ht="18" customHeight="1" x14ac:dyDescent="0.4">
      <c r="B91" s="9" t="s">
        <v>275</v>
      </c>
    </row>
    <row r="92" spans="2:10" ht="18" customHeight="1" x14ac:dyDescent="0.4">
      <c r="B92" s="1" t="s">
        <v>138</v>
      </c>
      <c r="C92" s="13"/>
      <c r="D92" s="13"/>
      <c r="E92" s="14"/>
      <c r="F92" s="13"/>
      <c r="G92" s="15"/>
      <c r="H92" s="15"/>
      <c r="I92" s="26"/>
      <c r="J92" s="16"/>
    </row>
    <row r="93" spans="2:10" ht="18" customHeight="1" x14ac:dyDescent="0.4">
      <c r="B93" s="146" t="s">
        <v>9</v>
      </c>
      <c r="C93" s="147"/>
      <c r="D93" s="147"/>
      <c r="E93" s="148"/>
      <c r="F93" s="149" t="s">
        <v>6</v>
      </c>
      <c r="G93" s="135" t="s">
        <v>0</v>
      </c>
      <c r="H93" s="136"/>
      <c r="I93" s="139" t="s">
        <v>2</v>
      </c>
      <c r="J93" s="140" t="s">
        <v>3</v>
      </c>
    </row>
    <row r="94" spans="2:10" ht="18" customHeight="1" x14ac:dyDescent="0.4">
      <c r="B94" s="31" t="s">
        <v>69</v>
      </c>
      <c r="C94" s="7" t="s">
        <v>70</v>
      </c>
      <c r="D94" s="7"/>
      <c r="E94" s="10"/>
      <c r="F94" s="150"/>
      <c r="G94" s="137"/>
      <c r="H94" s="138"/>
      <c r="I94" s="139"/>
      <c r="J94" s="141"/>
    </row>
    <row r="95" spans="2:10" ht="18" customHeight="1" x14ac:dyDescent="0.4">
      <c r="B95" s="17">
        <v>4300</v>
      </c>
      <c r="C95" s="129" t="str">
        <f>_xlfn.XLOOKUP(B95,'H 12 aanwijzingen'!$A$19:$A$101,'H 12 aanwijzingen'!$B$19:$B$101,"",1)</f>
        <v>Onderhoudskosten</v>
      </c>
      <c r="D95" s="130"/>
      <c r="E95" s="131"/>
      <c r="F95" s="94"/>
      <c r="G95" s="198" t="s">
        <v>246</v>
      </c>
      <c r="H95" s="198"/>
      <c r="I95" s="68">
        <v>700</v>
      </c>
      <c r="J95" s="96"/>
    </row>
    <row r="96" spans="2:10" ht="18" customHeight="1" x14ac:dyDescent="0.4">
      <c r="B96" s="17">
        <v>1600</v>
      </c>
      <c r="C96" s="129" t="str">
        <f>_xlfn.XLOOKUP(B96,'H 12 aanwijzingen'!$A$19:$A$101,'H 12 aanwijzingen'!$B$19:$B$101,"",1)</f>
        <v>Te verrekenen omzetbelasting</v>
      </c>
      <c r="D96" s="130"/>
      <c r="E96" s="131"/>
      <c r="F96" s="94"/>
      <c r="G96" s="198" t="s">
        <v>246</v>
      </c>
      <c r="H96" s="198"/>
      <c r="I96" s="68">
        <v>147</v>
      </c>
      <c r="J96" s="96"/>
    </row>
    <row r="97" spans="2:10" ht="18" customHeight="1" x14ac:dyDescent="0.4">
      <c r="B97" s="17">
        <v>1400</v>
      </c>
      <c r="C97" s="129" t="str">
        <f>_xlfn.XLOOKUP(B97,'H 12 aanwijzingen'!$A$19:$A$101,'H 12 aanwijzingen'!$B$19:$B$101,"",1)</f>
        <v>Crediteuren</v>
      </c>
      <c r="D97" s="130"/>
      <c r="E97" s="131"/>
      <c r="F97" s="94">
        <v>14048</v>
      </c>
      <c r="G97" s="198">
        <v>202412</v>
      </c>
      <c r="H97" s="198"/>
      <c r="I97" s="68"/>
      <c r="J97" s="96">
        <v>847</v>
      </c>
    </row>
    <row r="98" spans="2:10" ht="18" customHeight="1" x14ac:dyDescent="0.4"/>
    <row r="99" spans="2:10" ht="18" customHeight="1" x14ac:dyDescent="0.4">
      <c r="B99" s="1" t="s">
        <v>139</v>
      </c>
    </row>
    <row r="100" spans="2:10" ht="18" customHeight="1" x14ac:dyDescent="0.4">
      <c r="B100" s="155" t="s">
        <v>7</v>
      </c>
      <c r="C100" s="156"/>
      <c r="D100" s="156"/>
      <c r="E100" s="156"/>
      <c r="F100" s="156"/>
      <c r="G100" s="156"/>
      <c r="H100" s="156"/>
      <c r="I100" s="156"/>
      <c r="J100" s="112" t="s">
        <v>8</v>
      </c>
    </row>
    <row r="101" spans="2:10" ht="18" customHeight="1" x14ac:dyDescent="0.4">
      <c r="B101" s="146" t="s">
        <v>9</v>
      </c>
      <c r="C101" s="147"/>
      <c r="D101" s="147"/>
      <c r="E101" s="148"/>
      <c r="F101" s="149" t="s">
        <v>6</v>
      </c>
      <c r="G101" s="135" t="s">
        <v>0</v>
      </c>
      <c r="H101" s="136"/>
      <c r="I101" s="139" t="s">
        <v>2</v>
      </c>
      <c r="J101" s="140" t="s">
        <v>3</v>
      </c>
    </row>
    <row r="102" spans="2:10" ht="18" customHeight="1" x14ac:dyDescent="0.4">
      <c r="B102" s="31" t="s">
        <v>69</v>
      </c>
      <c r="C102" s="7" t="s">
        <v>70</v>
      </c>
      <c r="D102" s="7"/>
      <c r="E102" s="10"/>
      <c r="F102" s="150"/>
      <c r="G102" s="137"/>
      <c r="H102" s="138"/>
      <c r="I102" s="139"/>
      <c r="J102" s="141"/>
    </row>
    <row r="103" spans="2:10" ht="18" customHeight="1" x14ac:dyDescent="0.4">
      <c r="B103" s="17">
        <v>4300</v>
      </c>
      <c r="C103" s="129" t="str">
        <f>_xlfn.XLOOKUP(B103,'H 12 aanwijzingen'!$A$19:$A$101,'H 12 aanwijzingen'!$B$19:$B$101,"",1)</f>
        <v>Onderhoudskosten</v>
      </c>
      <c r="D103" s="130"/>
      <c r="E103" s="131"/>
      <c r="F103" s="94"/>
      <c r="G103" s="198" t="s">
        <v>246</v>
      </c>
      <c r="H103" s="198"/>
      <c r="I103" s="68"/>
      <c r="J103" s="68">
        <v>700</v>
      </c>
    </row>
    <row r="104" spans="2:10" ht="18" customHeight="1" x14ac:dyDescent="0.4">
      <c r="B104" s="17">
        <v>1600</v>
      </c>
      <c r="C104" s="129" t="str">
        <f>_xlfn.XLOOKUP(B104,'H 12 aanwijzingen'!$A$19:$A$101,'H 12 aanwijzingen'!$B$19:$B$101,"",1)</f>
        <v>Te verrekenen omzetbelasting</v>
      </c>
      <c r="D104" s="130"/>
      <c r="E104" s="131"/>
      <c r="F104" s="94"/>
      <c r="G104" s="198" t="s">
        <v>246</v>
      </c>
      <c r="H104" s="198"/>
      <c r="I104" s="68"/>
      <c r="J104" s="68">
        <v>147</v>
      </c>
    </row>
    <row r="105" spans="2:10" ht="18" customHeight="1" x14ac:dyDescent="0.4">
      <c r="B105" s="17">
        <v>1400</v>
      </c>
      <c r="C105" s="129" t="str">
        <f>_xlfn.XLOOKUP(B105,'H 12 aanwijzingen'!$A$19:$A$101,'H 12 aanwijzingen'!$B$19:$B$101,"",1)</f>
        <v>Crediteuren</v>
      </c>
      <c r="D105" s="130"/>
      <c r="E105" s="131"/>
      <c r="F105" s="94">
        <v>14048</v>
      </c>
      <c r="G105" s="198">
        <v>202412</v>
      </c>
      <c r="H105" s="198"/>
      <c r="I105" s="96">
        <v>847</v>
      </c>
      <c r="J105" s="68"/>
    </row>
    <row r="106" spans="2:10" ht="18" customHeight="1" x14ac:dyDescent="0.4"/>
    <row r="107" spans="2:10" ht="18" customHeight="1" x14ac:dyDescent="0.4">
      <c r="B107" s="1" t="s">
        <v>140</v>
      </c>
    </row>
    <row r="108" spans="2:10" ht="18" customHeight="1" x14ac:dyDescent="0.4">
      <c r="B108" s="155" t="s">
        <v>7</v>
      </c>
      <c r="C108" s="156"/>
      <c r="D108" s="156"/>
      <c r="E108" s="156"/>
      <c r="F108" s="156"/>
      <c r="G108" s="156"/>
      <c r="H108" s="156"/>
      <c r="I108" s="156"/>
      <c r="J108" s="112" t="s">
        <v>8</v>
      </c>
    </row>
    <row r="109" spans="2:10" ht="18" customHeight="1" x14ac:dyDescent="0.4">
      <c r="B109" s="146" t="s">
        <v>9</v>
      </c>
      <c r="C109" s="147"/>
      <c r="D109" s="147"/>
      <c r="E109" s="148"/>
      <c r="F109" s="149" t="s">
        <v>6</v>
      </c>
      <c r="G109" s="135" t="s">
        <v>0</v>
      </c>
      <c r="H109" s="136"/>
      <c r="I109" s="139" t="s">
        <v>2</v>
      </c>
      <c r="J109" s="140" t="s">
        <v>3</v>
      </c>
    </row>
    <row r="110" spans="2:10" ht="18" customHeight="1" x14ac:dyDescent="0.4">
      <c r="B110" s="31" t="s">
        <v>69</v>
      </c>
      <c r="C110" s="7" t="s">
        <v>70</v>
      </c>
      <c r="D110" s="7"/>
      <c r="E110" s="10"/>
      <c r="F110" s="150"/>
      <c r="G110" s="137"/>
      <c r="H110" s="138"/>
      <c r="I110" s="139"/>
      <c r="J110" s="141"/>
    </row>
    <row r="111" spans="2:10" ht="18" customHeight="1" x14ac:dyDescent="0.4">
      <c r="B111" s="17">
        <v>1800</v>
      </c>
      <c r="C111" s="129" t="str">
        <f>_xlfn.XLOOKUP(B111,'H 12 aanwijzingen'!$A$19:$A$101,'H 12 aanwijzingen'!$B$19:$B$101,"",1)</f>
        <v>Rekening-courant directie</v>
      </c>
      <c r="D111" s="130"/>
      <c r="E111" s="131"/>
      <c r="F111" s="94"/>
      <c r="G111" s="198" t="s">
        <v>247</v>
      </c>
      <c r="H111" s="198"/>
      <c r="I111" s="62">
        <v>847</v>
      </c>
      <c r="J111" s="96"/>
    </row>
    <row r="112" spans="2:10" ht="18" customHeight="1" x14ac:dyDescent="0.4">
      <c r="B112" s="17">
        <v>1400</v>
      </c>
      <c r="C112" s="129" t="str">
        <f>_xlfn.XLOOKUP(B112,'H 12 aanwijzingen'!$A$19:$A$101,'H 12 aanwijzingen'!$B$19:$B$101,"",1)</f>
        <v>Crediteuren</v>
      </c>
      <c r="D112" s="130"/>
      <c r="E112" s="131"/>
      <c r="F112" s="94">
        <v>14048</v>
      </c>
      <c r="G112" s="198">
        <v>202412</v>
      </c>
      <c r="H112" s="198"/>
      <c r="I112" s="68"/>
      <c r="J112" s="96">
        <v>847</v>
      </c>
    </row>
    <row r="113" spans="2:10" ht="18" customHeight="1" x14ac:dyDescent="0.4">
      <c r="B113" s="17"/>
      <c r="C113" s="129" t="str">
        <f>_xlfn.XLOOKUP(B113,'H 12 aanwijzingen'!$A$19:$A$101,'H 12 aanwijzingen'!$B$19:$B$101,"",1)</f>
        <v/>
      </c>
      <c r="D113" s="130"/>
      <c r="E113" s="131"/>
      <c r="F113" s="18"/>
      <c r="G113" s="133"/>
      <c r="H113" s="134"/>
      <c r="I113" s="19"/>
      <c r="J113" s="11"/>
    </row>
    <row r="114" spans="2:10" ht="18" customHeight="1" x14ac:dyDescent="0.4"/>
  </sheetData>
  <mergeCells count="144">
    <mergeCell ref="I14:J14"/>
    <mergeCell ref="K14:L14"/>
    <mergeCell ref="C15:D15"/>
    <mergeCell ref="C16:D16"/>
    <mergeCell ref="C17:D17"/>
    <mergeCell ref="E14:F14"/>
    <mergeCell ref="G14:H14"/>
    <mergeCell ref="C9:E9"/>
    <mergeCell ref="G9:H9"/>
    <mergeCell ref="C10:E10"/>
    <mergeCell ref="G10:H10"/>
    <mergeCell ref="C11:E11"/>
    <mergeCell ref="G11:H11"/>
    <mergeCell ref="C12:E12"/>
    <mergeCell ref="K43:L43"/>
    <mergeCell ref="C44:D44"/>
    <mergeCell ref="C45:D45"/>
    <mergeCell ref="C46:D46"/>
    <mergeCell ref="E43:F43"/>
    <mergeCell ref="G43:H43"/>
    <mergeCell ref="B37:I37"/>
    <mergeCell ref="B38:E38"/>
    <mergeCell ref="F38:F39"/>
    <mergeCell ref="B6:I6"/>
    <mergeCell ref="B7:E7"/>
    <mergeCell ref="F7:F8"/>
    <mergeCell ref="G7:H8"/>
    <mergeCell ref="I7:I8"/>
    <mergeCell ref="J7:J8"/>
    <mergeCell ref="B108:I108"/>
    <mergeCell ref="B109:E109"/>
    <mergeCell ref="F109:F110"/>
    <mergeCell ref="G109:H110"/>
    <mergeCell ref="B93:E93"/>
    <mergeCell ref="C96:E96"/>
    <mergeCell ref="B81:I81"/>
    <mergeCell ref="B82:E82"/>
    <mergeCell ref="F82:F83"/>
    <mergeCell ref="G82:H83"/>
    <mergeCell ref="C64:E64"/>
    <mergeCell ref="G64:H64"/>
    <mergeCell ref="B67:I67"/>
    <mergeCell ref="B68:E68"/>
    <mergeCell ref="C47:D47"/>
    <mergeCell ref="B52:I52"/>
    <mergeCell ref="B53:E53"/>
    <mergeCell ref="C18:D18"/>
    <mergeCell ref="G27:H27"/>
    <mergeCell ref="F31:F32"/>
    <mergeCell ref="G31:H32"/>
    <mergeCell ref="B24:E24"/>
    <mergeCell ref="F24:F25"/>
    <mergeCell ref="G24:H25"/>
    <mergeCell ref="I53:I54"/>
    <mergeCell ref="J53:J54"/>
    <mergeCell ref="C55:E55"/>
    <mergeCell ref="G55:H55"/>
    <mergeCell ref="B30:I30"/>
    <mergeCell ref="B31:E31"/>
    <mergeCell ref="I43:J43"/>
    <mergeCell ref="I31:I32"/>
    <mergeCell ref="J31:J32"/>
    <mergeCell ref="C33:E33"/>
    <mergeCell ref="G33:H33"/>
    <mergeCell ref="C34:E34"/>
    <mergeCell ref="G34:H34"/>
    <mergeCell ref="I24:I25"/>
    <mergeCell ref="J24:J25"/>
    <mergeCell ref="C26:E26"/>
    <mergeCell ref="G26:H26"/>
    <mergeCell ref="C27:E27"/>
    <mergeCell ref="C56:E56"/>
    <mergeCell ref="G56:H56"/>
    <mergeCell ref="G38:H39"/>
    <mergeCell ref="I38:I39"/>
    <mergeCell ref="J38:J39"/>
    <mergeCell ref="C40:E40"/>
    <mergeCell ref="G40:H40"/>
    <mergeCell ref="C41:E41"/>
    <mergeCell ref="G41:H41"/>
    <mergeCell ref="F53:F54"/>
    <mergeCell ref="G53:H54"/>
    <mergeCell ref="F68:F69"/>
    <mergeCell ref="G68:H69"/>
    <mergeCell ref="I68:I69"/>
    <mergeCell ref="J68:J69"/>
    <mergeCell ref="C70:E70"/>
    <mergeCell ref="G70:H70"/>
    <mergeCell ref="B61:E61"/>
    <mergeCell ref="F61:F62"/>
    <mergeCell ref="G61:H62"/>
    <mergeCell ref="I61:I62"/>
    <mergeCell ref="J61:J62"/>
    <mergeCell ref="C63:E63"/>
    <mergeCell ref="G63:H63"/>
    <mergeCell ref="J75:J76"/>
    <mergeCell ref="C77:E77"/>
    <mergeCell ref="G77:H77"/>
    <mergeCell ref="C78:E78"/>
    <mergeCell ref="G78:H78"/>
    <mergeCell ref="C79:E79"/>
    <mergeCell ref="G79:H79"/>
    <mergeCell ref="C71:E71"/>
    <mergeCell ref="G71:H71"/>
    <mergeCell ref="B74:I74"/>
    <mergeCell ref="B75:E75"/>
    <mergeCell ref="F75:F76"/>
    <mergeCell ref="G75:H76"/>
    <mergeCell ref="I75:I76"/>
    <mergeCell ref="I101:I102"/>
    <mergeCell ref="F93:F94"/>
    <mergeCell ref="G93:H94"/>
    <mergeCell ref="I93:I94"/>
    <mergeCell ref="J93:J94"/>
    <mergeCell ref="C95:E95"/>
    <mergeCell ref="G95:H95"/>
    <mergeCell ref="I82:I83"/>
    <mergeCell ref="J82:J83"/>
    <mergeCell ref="C84:E84"/>
    <mergeCell ref="C85:E85"/>
    <mergeCell ref="C113:E113"/>
    <mergeCell ref="G113:H113"/>
    <mergeCell ref="F84:G84"/>
    <mergeCell ref="F85:G85"/>
    <mergeCell ref="I109:I110"/>
    <mergeCell ref="J109:J110"/>
    <mergeCell ref="C111:E111"/>
    <mergeCell ref="G111:H111"/>
    <mergeCell ref="C112:E112"/>
    <mergeCell ref="G112:H112"/>
    <mergeCell ref="J101:J102"/>
    <mergeCell ref="C103:E103"/>
    <mergeCell ref="G103:H103"/>
    <mergeCell ref="C104:E104"/>
    <mergeCell ref="G104:H104"/>
    <mergeCell ref="C105:E105"/>
    <mergeCell ref="G105:H105"/>
    <mergeCell ref="G96:H96"/>
    <mergeCell ref="C97:E97"/>
    <mergeCell ref="G97:H97"/>
    <mergeCell ref="B100:I100"/>
    <mergeCell ref="B101:E101"/>
    <mergeCell ref="F101:F102"/>
    <mergeCell ref="G101:H102"/>
  </mergeCells>
  <pageMargins left="0.7" right="0.7" top="0.75" bottom="0.75" header="0.3" footer="0.3"/>
  <ignoredErrors>
    <ignoredError sqref="B16:B18 B45:B47" numberStoredAsText="1"/>
    <ignoredError sqref="I46:K46 L16 K17 K16 L17 I45:J45 L4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12 Inhoudsopgave</vt:lpstr>
      <vt:lpstr>H 12 aanwijzingen</vt:lpstr>
      <vt:lpstr>12.1 - 12.2</vt:lpstr>
      <vt:lpstr>12.3 - 12.9</vt:lpstr>
      <vt:lpstr>12.10 - 12.14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2024-03-04T16:08:46Z</dcterms:modified>
</cp:coreProperties>
</file>